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mmortal\flsrv\部署別\契約監理課\■検査指導係\★00さしすせそ\R5週休二日\★休日等取得計画-実績書\"/>
    </mc:Choice>
  </mc:AlternateContent>
  <bookViews>
    <workbookView xWindow="0" yWindow="0" windowWidth="18480" windowHeight="6765" activeTab="1"/>
  </bookViews>
  <sheets>
    <sheet name="計画実績書（記載例）" sheetId="4" r:id="rId1"/>
    <sheet name="計画実績書（様式）" sheetId="5" r:id="rId2"/>
  </sheets>
  <definedNames>
    <definedName name="_xlnm.Print_Area" localSheetId="0">'計画実績書（記載例）'!$A$1:$AM$55</definedName>
    <definedName name="_xlnm.Print_Area" localSheetId="1">'計画実績書（様式）'!$A$1:$AM$55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40" i="5" l="1"/>
  <c r="AL39" i="5"/>
  <c r="AL42" i="5" s="1"/>
  <c r="AL47" i="5" s="1"/>
  <c r="AJ39" i="5"/>
  <c r="AL41" i="5" s="1"/>
  <c r="AL38" i="5"/>
  <c r="AJ38" i="5"/>
  <c r="H5" i="5"/>
  <c r="H4" i="5" s="1"/>
  <c r="AI3" i="5"/>
  <c r="AI5" i="5" s="1"/>
  <c r="AI6" i="5" s="1"/>
  <c r="AH3" i="5"/>
  <c r="AH5" i="5" s="1"/>
  <c r="AG3" i="5"/>
  <c r="AG5" i="5" s="1"/>
  <c r="AF3" i="5"/>
  <c r="AF5" i="5" s="1"/>
  <c r="AF4" i="5" s="1"/>
  <c r="AE3" i="5"/>
  <c r="AE5" i="5" s="1"/>
  <c r="AD3" i="5"/>
  <c r="AD5" i="5" s="1"/>
  <c r="AC3" i="5"/>
  <c r="AC5" i="5" s="1"/>
  <c r="AC4" i="5" s="1"/>
  <c r="AB3" i="5"/>
  <c r="AB5" i="5" s="1"/>
  <c r="AA3" i="5"/>
  <c r="AA5" i="5" s="1"/>
  <c r="AA6" i="5" s="1"/>
  <c r="Z3" i="5"/>
  <c r="Z5" i="5" s="1"/>
  <c r="Y3" i="5"/>
  <c r="Y5" i="5" s="1"/>
  <c r="X3" i="5"/>
  <c r="X5" i="5" s="1"/>
  <c r="X4" i="5" s="1"/>
  <c r="W3" i="5"/>
  <c r="W5" i="5" s="1"/>
  <c r="V3" i="5"/>
  <c r="V5" i="5" s="1"/>
  <c r="U3" i="5"/>
  <c r="U5" i="5" s="1"/>
  <c r="T3" i="5"/>
  <c r="T5" i="5" s="1"/>
  <c r="S3" i="5"/>
  <c r="S5" i="5" s="1"/>
  <c r="S6" i="5" s="1"/>
  <c r="R3" i="5"/>
  <c r="R5" i="5" s="1"/>
  <c r="Q3" i="5"/>
  <c r="Q5" i="5" s="1"/>
  <c r="P3" i="5"/>
  <c r="P5" i="5" s="1"/>
  <c r="P4" i="5" s="1"/>
  <c r="O3" i="5"/>
  <c r="O5" i="5" s="1"/>
  <c r="N3" i="5"/>
  <c r="N5" i="5" s="1"/>
  <c r="M3" i="5"/>
  <c r="M5" i="5" s="1"/>
  <c r="L3" i="5"/>
  <c r="L5" i="5" s="1"/>
  <c r="K3" i="5"/>
  <c r="K5" i="5" s="1"/>
  <c r="K6" i="5" s="1"/>
  <c r="J3" i="5"/>
  <c r="J5" i="5" s="1"/>
  <c r="I3" i="5"/>
  <c r="I5" i="5" s="1"/>
  <c r="H3" i="5"/>
  <c r="G3" i="5"/>
  <c r="G5" i="5" s="1"/>
  <c r="F3" i="5"/>
  <c r="F5" i="5" s="1"/>
  <c r="E3" i="5"/>
  <c r="E5" i="5" s="1"/>
  <c r="T4" i="5" l="1"/>
  <c r="T6" i="5"/>
  <c r="AB4" i="5"/>
  <c r="AB6" i="5"/>
  <c r="E4" i="5"/>
  <c r="E6" i="5"/>
  <c r="M4" i="5"/>
  <c r="M6" i="5"/>
  <c r="U4" i="5"/>
  <c r="U6" i="5"/>
  <c r="F4" i="5"/>
  <c r="F6" i="5"/>
  <c r="V4" i="5"/>
  <c r="V6" i="5"/>
  <c r="AD4" i="5"/>
  <c r="AD6" i="5"/>
  <c r="G4" i="5"/>
  <c r="G6" i="5"/>
  <c r="O4" i="5"/>
  <c r="O6" i="5"/>
  <c r="W4" i="5"/>
  <c r="W6" i="5"/>
  <c r="AE4" i="5"/>
  <c r="AE6" i="5"/>
  <c r="L4" i="5"/>
  <c r="L6" i="5"/>
  <c r="N4" i="5"/>
  <c r="N6" i="5"/>
  <c r="AC6" i="5"/>
  <c r="Y4" i="5"/>
  <c r="Y6" i="5"/>
  <c r="I4" i="5"/>
  <c r="I6" i="5"/>
  <c r="AG4" i="5"/>
  <c r="AG6" i="5"/>
  <c r="R6" i="5"/>
  <c r="R4" i="5"/>
  <c r="Q4" i="5"/>
  <c r="Q6" i="5"/>
  <c r="J4" i="5"/>
  <c r="J6" i="5"/>
  <c r="Z6" i="5"/>
  <c r="Z4" i="5"/>
  <c r="AH4" i="5"/>
  <c r="AH6" i="5"/>
  <c r="AL46" i="5"/>
  <c r="AL49" i="5" s="1"/>
  <c r="AL44" i="5"/>
  <c r="AI4" i="5"/>
  <c r="K4" i="5"/>
  <c r="S4" i="5"/>
  <c r="AA4" i="5"/>
  <c r="H6" i="5"/>
  <c r="P6" i="5"/>
  <c r="X6" i="5"/>
  <c r="AF6" i="5"/>
  <c r="AJ40" i="4"/>
  <c r="AL39" i="4" l="1"/>
  <c r="AL42" i="4" s="1"/>
  <c r="AJ39" i="4"/>
  <c r="AL41" i="4" s="1"/>
  <c r="AL46" i="4" s="1"/>
  <c r="AL38" i="4"/>
  <c r="AJ38" i="4"/>
  <c r="AI3" i="4"/>
  <c r="AI5" i="4" s="1"/>
  <c r="AH3" i="4"/>
  <c r="AH5" i="4" s="1"/>
  <c r="AH6" i="4" s="1"/>
  <c r="AG3" i="4"/>
  <c r="AG5" i="4" s="1"/>
  <c r="AF3" i="4"/>
  <c r="AF5" i="4" s="1"/>
  <c r="AE3" i="4"/>
  <c r="AE5" i="4" s="1"/>
  <c r="AD3" i="4"/>
  <c r="AD5" i="4" s="1"/>
  <c r="AD6" i="4" s="1"/>
  <c r="AC3" i="4"/>
  <c r="AC5" i="4" s="1"/>
  <c r="AB3" i="4"/>
  <c r="AB5" i="4" s="1"/>
  <c r="AA3" i="4"/>
  <c r="AA5" i="4" s="1"/>
  <c r="Z3" i="4"/>
  <c r="Z5" i="4" s="1"/>
  <c r="Z6" i="4" s="1"/>
  <c r="Y3" i="4"/>
  <c r="Y5" i="4" s="1"/>
  <c r="X3" i="4"/>
  <c r="X5" i="4" s="1"/>
  <c r="W3" i="4"/>
  <c r="W5" i="4" s="1"/>
  <c r="V3" i="4"/>
  <c r="V5" i="4" s="1"/>
  <c r="V6" i="4" s="1"/>
  <c r="U3" i="4"/>
  <c r="U5" i="4" s="1"/>
  <c r="T3" i="4"/>
  <c r="T5" i="4" s="1"/>
  <c r="S3" i="4"/>
  <c r="S5" i="4" s="1"/>
  <c r="R3" i="4"/>
  <c r="R5" i="4" s="1"/>
  <c r="R6" i="4" s="1"/>
  <c r="Q3" i="4"/>
  <c r="Q5" i="4" s="1"/>
  <c r="P3" i="4"/>
  <c r="P5" i="4" s="1"/>
  <c r="O3" i="4"/>
  <c r="O5" i="4" s="1"/>
  <c r="N3" i="4"/>
  <c r="N5" i="4" s="1"/>
  <c r="N6" i="4" s="1"/>
  <c r="M3" i="4"/>
  <c r="M5" i="4" s="1"/>
  <c r="L3" i="4"/>
  <c r="L5" i="4" s="1"/>
  <c r="K3" i="4"/>
  <c r="K5" i="4" s="1"/>
  <c r="J3" i="4"/>
  <c r="J5" i="4" s="1"/>
  <c r="J6" i="4" s="1"/>
  <c r="I3" i="4"/>
  <c r="I5" i="4" s="1"/>
  <c r="H3" i="4"/>
  <c r="H5" i="4" s="1"/>
  <c r="G3" i="4"/>
  <c r="G5" i="4" s="1"/>
  <c r="F3" i="4"/>
  <c r="F5" i="4" s="1"/>
  <c r="F6" i="4" s="1"/>
  <c r="E3" i="4"/>
  <c r="E5" i="4" s="1"/>
  <c r="G4" i="4" l="1"/>
  <c r="G6" i="4"/>
  <c r="K4" i="4"/>
  <c r="K6" i="4"/>
  <c r="O4" i="4"/>
  <c r="O6" i="4"/>
  <c r="S4" i="4"/>
  <c r="S6" i="4"/>
  <c r="W4" i="4"/>
  <c r="W6" i="4"/>
  <c r="AA4" i="4"/>
  <c r="AA6" i="4"/>
  <c r="AE4" i="4"/>
  <c r="AE6" i="4"/>
  <c r="AI4" i="4"/>
  <c r="AI6" i="4"/>
  <c r="AL47" i="4"/>
  <c r="AL44" i="4"/>
  <c r="H4" i="4"/>
  <c r="H6" i="4"/>
  <c r="L4" i="4"/>
  <c r="L6" i="4"/>
  <c r="P4" i="4"/>
  <c r="P6" i="4"/>
  <c r="T4" i="4"/>
  <c r="T6" i="4"/>
  <c r="X4" i="4"/>
  <c r="X6" i="4"/>
  <c r="AB4" i="4"/>
  <c r="AB6" i="4"/>
  <c r="AF4" i="4"/>
  <c r="AF6" i="4"/>
  <c r="E6" i="4"/>
  <c r="E4" i="4"/>
  <c r="I6" i="4"/>
  <c r="I4" i="4"/>
  <c r="M6" i="4"/>
  <c r="M4" i="4"/>
  <c r="Q6" i="4"/>
  <c r="Q4" i="4"/>
  <c r="U6" i="4"/>
  <c r="U4" i="4"/>
  <c r="Y6" i="4"/>
  <c r="Y4" i="4"/>
  <c r="AC6" i="4"/>
  <c r="AC4" i="4"/>
  <c r="AG6" i="4"/>
  <c r="AG4" i="4"/>
  <c r="F4" i="4"/>
  <c r="J4" i="4"/>
  <c r="N4" i="4"/>
  <c r="R4" i="4"/>
  <c r="V4" i="4"/>
  <c r="Z4" i="4"/>
  <c r="AD4" i="4"/>
  <c r="AH4" i="4"/>
  <c r="AL49" i="4" l="1"/>
</calcChain>
</file>

<file path=xl/sharedStrings.xml><?xml version="1.0" encoding="utf-8"?>
<sst xmlns="http://schemas.openxmlformats.org/spreadsheetml/2006/main" count="245" uniqueCount="64">
  <si>
    <t>計画</t>
    <rPh sb="0" eb="2">
      <t>ケイカク</t>
    </rPh>
    <phoneticPr fontId="1"/>
  </si>
  <si>
    <t>実績</t>
    <rPh sb="0" eb="2">
      <t>ジッセキ</t>
    </rPh>
    <phoneticPr fontId="1"/>
  </si>
  <si>
    <t>日</t>
    <rPh sb="0" eb="1">
      <t>ニチ</t>
    </rPh>
    <phoneticPr fontId="1"/>
  </si>
  <si>
    <t>休工日数：</t>
    <rPh sb="0" eb="2">
      <t>キュウコウ</t>
    </rPh>
    <rPh sb="2" eb="4">
      <t>ニッスウ</t>
    </rPh>
    <phoneticPr fontId="1"/>
  </si>
  <si>
    <t>対象日数：</t>
    <rPh sb="0" eb="2">
      <t>タイショウ</t>
    </rPh>
    <rPh sb="2" eb="4">
      <t>ニッスウ</t>
    </rPh>
    <phoneticPr fontId="1"/>
  </si>
  <si>
    <t>現場休工率（休工日数/対象日数）</t>
    <rPh sb="0" eb="1">
      <t>ゲン</t>
    </rPh>
    <rPh sb="1" eb="2">
      <t>バ</t>
    </rPh>
    <rPh sb="2" eb="4">
      <t>キュウコウ</t>
    </rPh>
    <rPh sb="4" eb="5">
      <t>リツ</t>
    </rPh>
    <rPh sb="6" eb="8">
      <t>キュウコウ</t>
    </rPh>
    <rPh sb="8" eb="10">
      <t>ニッスウ</t>
    </rPh>
    <rPh sb="11" eb="13">
      <t>タイショウ</t>
    </rPh>
    <rPh sb="13" eb="15">
      <t>ニッスウ</t>
    </rPh>
    <phoneticPr fontId="1"/>
  </si>
  <si>
    <t>工種</t>
    <rPh sb="0" eb="2">
      <t>コウシュ</t>
    </rPh>
    <phoneticPr fontId="1"/>
  </si>
  <si>
    <t>細目等</t>
    <rPh sb="0" eb="1">
      <t>サイ</t>
    </rPh>
    <rPh sb="1" eb="2">
      <t>モク</t>
    </rPh>
    <rPh sb="2" eb="3">
      <t>トウ</t>
    </rPh>
    <phoneticPr fontId="1"/>
  </si>
  <si>
    <t>休日等取得計画/実績書</t>
    <rPh sb="0" eb="2">
      <t>キュウジツ</t>
    </rPh>
    <rPh sb="2" eb="3">
      <t>トウ</t>
    </rPh>
    <rPh sb="3" eb="5">
      <t>シュトク</t>
    </rPh>
    <rPh sb="5" eb="7">
      <t>ケイカク</t>
    </rPh>
    <rPh sb="8" eb="10">
      <t>ジッセキ</t>
    </rPh>
    <rPh sb="10" eb="11">
      <t>ショ</t>
    </rPh>
    <phoneticPr fontId="1"/>
  </si>
  <si>
    <t>＝</t>
    <phoneticPr fontId="1"/>
  </si>
  <si>
    <t>累計現場休工率（実績）</t>
    <rPh sb="0" eb="2">
      <t>ルイケイ</t>
    </rPh>
    <rPh sb="2" eb="4">
      <t>ゲンバ</t>
    </rPh>
    <rPh sb="4" eb="6">
      <t>キュウコウ</t>
    </rPh>
    <rPh sb="6" eb="7">
      <t>リツ</t>
    </rPh>
    <rPh sb="8" eb="10">
      <t>ジッセキ</t>
    </rPh>
    <phoneticPr fontId="1"/>
  </si>
  <si>
    <t>備考</t>
    <rPh sb="0" eb="2">
      <t>ビコウ</t>
    </rPh>
    <phoneticPr fontId="1"/>
  </si>
  <si>
    <t>集計</t>
    <rPh sb="0" eb="2">
      <t>シュウケイ</t>
    </rPh>
    <phoneticPr fontId="1"/>
  </si>
  <si>
    <t xml:space="preserve">非対象期間：準備期間、後片付け期間、夏季休暇、年末年始休暇、工場製作のみの期間、工事事故等による不稼働期間、天災に対する突発的な対応期間、その他、受注者の責によらず現場休工を余儀なくされる期間
</t>
    <rPh sb="18" eb="20">
      <t>カキ</t>
    </rPh>
    <rPh sb="20" eb="22">
      <t>キュウカ</t>
    </rPh>
    <rPh sb="23" eb="25">
      <t>ネンマツ</t>
    </rPh>
    <rPh sb="25" eb="27">
      <t>ネンシ</t>
    </rPh>
    <rPh sb="27" eb="29">
      <t>キュウカ</t>
    </rPh>
    <rPh sb="30" eb="32">
      <t>コウジョウ</t>
    </rPh>
    <rPh sb="32" eb="34">
      <t>セイサク</t>
    </rPh>
    <rPh sb="37" eb="39">
      <t>キカン</t>
    </rPh>
    <rPh sb="40" eb="42">
      <t>コウジ</t>
    </rPh>
    <rPh sb="42" eb="44">
      <t>ジコ</t>
    </rPh>
    <rPh sb="44" eb="45">
      <t>トウ</t>
    </rPh>
    <rPh sb="48" eb="49">
      <t>フ</t>
    </rPh>
    <rPh sb="49" eb="51">
      <t>カドウ</t>
    </rPh>
    <rPh sb="51" eb="53">
      <t>キカン</t>
    </rPh>
    <rPh sb="54" eb="56">
      <t>テンサイ</t>
    </rPh>
    <rPh sb="57" eb="58">
      <t>タイ</t>
    </rPh>
    <rPh sb="60" eb="63">
      <t>トッパツテキ</t>
    </rPh>
    <rPh sb="64" eb="66">
      <t>タイオウ</t>
    </rPh>
    <rPh sb="66" eb="68">
      <t>キカン</t>
    </rPh>
    <rPh sb="71" eb="72">
      <t>タ</t>
    </rPh>
    <rPh sb="73" eb="76">
      <t>ジュチュウシャ</t>
    </rPh>
    <rPh sb="77" eb="78">
      <t>セキ</t>
    </rPh>
    <rPh sb="82" eb="84">
      <t>ゲンバ</t>
    </rPh>
    <rPh sb="84" eb="86">
      <t>キュウコウ</t>
    </rPh>
    <rPh sb="87" eb="89">
      <t>ヨギ</t>
    </rPh>
    <rPh sb="94" eb="96">
      <t>キカン</t>
    </rPh>
    <phoneticPr fontId="1"/>
  </si>
  <si>
    <t>対象期間　：現場着手日から工事完了日のうち、非対象期間を除いた期間</t>
    <rPh sb="31" eb="33">
      <t>キカン</t>
    </rPh>
    <phoneticPr fontId="1"/>
  </si>
  <si>
    <t>現場休工の定義：現場休工とは、巡回パトロールや保守点検等、現場管理上必要な作業を除き、現場事務所で事務作業も含めて１日を通して現場事務所が閉所された状態をいう。</t>
    <rPh sb="0" eb="1">
      <t>ゲン</t>
    </rPh>
    <rPh sb="1" eb="2">
      <t>バ</t>
    </rPh>
    <rPh sb="2" eb="4">
      <t>キュウコウ</t>
    </rPh>
    <rPh sb="5" eb="7">
      <t>テイギ</t>
    </rPh>
    <rPh sb="8" eb="10">
      <t>ゲンバ</t>
    </rPh>
    <rPh sb="10" eb="12">
      <t>キュウコウ</t>
    </rPh>
    <rPh sb="15" eb="17">
      <t>ジュンカイ</t>
    </rPh>
    <rPh sb="23" eb="25">
      <t>ホシュ</t>
    </rPh>
    <rPh sb="25" eb="27">
      <t>テンケン</t>
    </rPh>
    <rPh sb="27" eb="28">
      <t>トウ</t>
    </rPh>
    <rPh sb="29" eb="31">
      <t>ゲンバ</t>
    </rPh>
    <rPh sb="31" eb="33">
      <t>カンリ</t>
    </rPh>
    <rPh sb="33" eb="34">
      <t>ジョウ</t>
    </rPh>
    <rPh sb="34" eb="36">
      <t>ヒツヨウ</t>
    </rPh>
    <rPh sb="37" eb="39">
      <t>サギョウ</t>
    </rPh>
    <rPh sb="40" eb="41">
      <t>ノゾ</t>
    </rPh>
    <rPh sb="43" eb="45">
      <t>ゲンバ</t>
    </rPh>
    <rPh sb="45" eb="47">
      <t>ジム</t>
    </rPh>
    <rPh sb="47" eb="48">
      <t>ショ</t>
    </rPh>
    <rPh sb="49" eb="51">
      <t>ジム</t>
    </rPh>
    <rPh sb="51" eb="53">
      <t>サギョウ</t>
    </rPh>
    <rPh sb="54" eb="55">
      <t>フク</t>
    </rPh>
    <rPh sb="58" eb="59">
      <t>ニチ</t>
    </rPh>
    <rPh sb="60" eb="61">
      <t>トオ</t>
    </rPh>
    <rPh sb="63" eb="65">
      <t>ゲンバ</t>
    </rPh>
    <rPh sb="65" eb="67">
      <t>ジム</t>
    </rPh>
    <rPh sb="67" eb="68">
      <t>ショ</t>
    </rPh>
    <rPh sb="69" eb="71">
      <t>ヘイショ</t>
    </rPh>
    <rPh sb="74" eb="76">
      <t>ジョウタイ</t>
    </rPh>
    <phoneticPr fontId="1"/>
  </si>
  <si>
    <t>現場の休日取得計画/実績</t>
    <rPh sb="0" eb="1">
      <t>ゲン</t>
    </rPh>
    <rPh sb="1" eb="2">
      <t>バ</t>
    </rPh>
    <rPh sb="3" eb="5">
      <t>キュウジツ</t>
    </rPh>
    <rPh sb="5" eb="7">
      <t>シュトク</t>
    </rPh>
    <rPh sb="7" eb="9">
      <t>ケイカク</t>
    </rPh>
    <rPh sb="10" eb="12">
      <t>ジッセキ</t>
    </rPh>
    <phoneticPr fontId="1"/>
  </si>
  <si>
    <t>工</t>
    <rPh sb="0" eb="1">
      <t>コウ</t>
    </rPh>
    <phoneticPr fontId="1"/>
  </si>
  <si>
    <t>程</t>
    <rPh sb="0" eb="1">
      <t>ホド</t>
    </rPh>
    <phoneticPr fontId="1"/>
  </si>
  <si>
    <t>工事名：</t>
    <rPh sb="0" eb="2">
      <t>コウジ</t>
    </rPh>
    <rPh sb="2" eb="3">
      <t>メイ</t>
    </rPh>
    <phoneticPr fontId="1"/>
  </si>
  <si>
    <t>現場休工</t>
    <rPh sb="0" eb="1">
      <t>ゲン</t>
    </rPh>
    <rPh sb="1" eb="2">
      <t>バ</t>
    </rPh>
    <rPh sb="2" eb="4">
      <t>キュウコウ</t>
    </rPh>
    <phoneticPr fontId="1"/>
  </si>
  <si>
    <t>日数</t>
    <rPh sb="0" eb="2">
      <t>ニッスウ</t>
    </rPh>
    <phoneticPr fontId="1"/>
  </si>
  <si>
    <t>対象</t>
    <rPh sb="0" eb="2">
      <t>タイショウ</t>
    </rPh>
    <phoneticPr fontId="1"/>
  </si>
  <si>
    <t>上段：計画</t>
    <rPh sb="0" eb="2">
      <t>ジョウダン</t>
    </rPh>
    <rPh sb="3" eb="5">
      <t>ケイカク</t>
    </rPh>
    <phoneticPr fontId="1"/>
  </si>
  <si>
    <t>下段：実績</t>
    <rPh sb="0" eb="2">
      <t>カダン</t>
    </rPh>
    <rPh sb="3" eb="5">
      <t>ジッセキ</t>
    </rPh>
    <phoneticPr fontId="1"/>
  </si>
  <si>
    <t>＜凡例＞</t>
    <rPh sb="1" eb="3">
      <t>ハンレイ</t>
    </rPh>
    <phoneticPr fontId="1"/>
  </si>
  <si>
    <t>■</t>
  </si>
  <si>
    <t>■</t>
    <phoneticPr fontId="1"/>
  </si>
  <si>
    <t>▲</t>
  </si>
  <si>
    <t>▲</t>
    <phoneticPr fontId="1"/>
  </si>
  <si>
    <t>●</t>
    <phoneticPr fontId="1"/>
  </si>
  <si>
    <t>：天候等による休工日</t>
    <rPh sb="1" eb="3">
      <t>テンコウ</t>
    </rPh>
    <rPh sb="3" eb="4">
      <t>トウ</t>
    </rPh>
    <rPh sb="7" eb="9">
      <t>キュウコウ</t>
    </rPh>
    <rPh sb="9" eb="10">
      <t>ヒ</t>
    </rPh>
    <phoneticPr fontId="1"/>
  </si>
  <si>
    <t>○</t>
  </si>
  <si>
    <t>○</t>
    <phoneticPr fontId="1"/>
  </si>
  <si>
    <t>：作業日</t>
    <rPh sb="1" eb="4">
      <t>サギョウビ</t>
    </rPh>
    <phoneticPr fontId="1"/>
  </si>
  <si>
    <t>：振替作業日</t>
    <rPh sb="1" eb="3">
      <t>フリカエ</t>
    </rPh>
    <rPh sb="3" eb="6">
      <t>サギョウビ</t>
    </rPh>
    <phoneticPr fontId="1"/>
  </si>
  <si>
    <t>□</t>
    <phoneticPr fontId="1"/>
  </si>
  <si>
    <t>△</t>
  </si>
  <si>
    <t>△</t>
    <phoneticPr fontId="1"/>
  </si>
  <si>
    <t>非</t>
    <rPh sb="0" eb="1">
      <t>ヒ</t>
    </rPh>
    <phoneticPr fontId="1"/>
  </si>
  <si>
    <t>：非対象期間</t>
    <rPh sb="1" eb="2">
      <t>ヒ</t>
    </rPh>
    <rPh sb="2" eb="4">
      <t>タイショウ</t>
    </rPh>
    <rPh sb="4" eb="6">
      <t>キカン</t>
    </rPh>
    <phoneticPr fontId="1"/>
  </si>
  <si>
    <t>準備工</t>
    <rPh sb="0" eb="2">
      <t>ジュンビ</t>
    </rPh>
    <rPh sb="2" eb="3">
      <t>コウ</t>
    </rPh>
    <phoneticPr fontId="1"/>
  </si>
  <si>
    <t>現場事務所設置
資機材搬入</t>
    <rPh sb="0" eb="1">
      <t>ゲン</t>
    </rPh>
    <rPh sb="1" eb="2">
      <t>バ</t>
    </rPh>
    <rPh sb="2" eb="4">
      <t>ジム</t>
    </rPh>
    <rPh sb="4" eb="5">
      <t>ショ</t>
    </rPh>
    <rPh sb="5" eb="7">
      <t>セッチ</t>
    </rPh>
    <rPh sb="8" eb="11">
      <t>シキザイ</t>
    </rPh>
    <rPh sb="11" eb="13">
      <t>ハンニュウ</t>
    </rPh>
    <phoneticPr fontId="1"/>
  </si>
  <si>
    <t>土工</t>
    <rPh sb="0" eb="2">
      <t>ドコウコウ</t>
    </rPh>
    <phoneticPr fontId="1"/>
  </si>
  <si>
    <t>舗装版切断
床掘</t>
    <rPh sb="0" eb="2">
      <t>ホソウ</t>
    </rPh>
    <rPh sb="2" eb="3">
      <t>バン</t>
    </rPh>
    <rPh sb="3" eb="5">
      <t>セツダン</t>
    </rPh>
    <rPh sb="6" eb="8">
      <t>トコボリ</t>
    </rPh>
    <phoneticPr fontId="1"/>
  </si>
  <si>
    <t>排水構造物工</t>
    <rPh sb="0" eb="2">
      <t>ハイスイ</t>
    </rPh>
    <rPh sb="2" eb="4">
      <t>コウゾウ</t>
    </rPh>
    <rPh sb="4" eb="5">
      <t>ブツ</t>
    </rPh>
    <rPh sb="5" eb="6">
      <t>コウ</t>
    </rPh>
    <phoneticPr fontId="1"/>
  </si>
  <si>
    <t>側溝工（U300）</t>
    <rPh sb="0" eb="1">
      <t>ソク</t>
    </rPh>
    <rPh sb="1" eb="2">
      <t>コウ</t>
    </rPh>
    <rPh sb="2" eb="3">
      <t>コウ</t>
    </rPh>
    <phoneticPr fontId="1"/>
  </si>
  <si>
    <t>舗装工</t>
    <rPh sb="0" eb="2">
      <t>ホソウ</t>
    </rPh>
    <rPh sb="2" eb="3">
      <t>コウ</t>
    </rPh>
    <phoneticPr fontId="1"/>
  </si>
  <si>
    <t>As舗装工</t>
    <rPh sb="2" eb="4">
      <t>ホソウ</t>
    </rPh>
    <rPh sb="4" eb="5">
      <t>コウ</t>
    </rPh>
    <phoneticPr fontId="1"/>
  </si>
  <si>
    <t>後片付け</t>
    <rPh sb="0" eb="3">
      <t>アトカタヅ</t>
    </rPh>
    <phoneticPr fontId="1"/>
  </si>
  <si>
    <t>契約締結日</t>
    <rPh sb="0" eb="2">
      <t>ケイヤク</t>
    </rPh>
    <rPh sb="2" eb="4">
      <t>テイケツ</t>
    </rPh>
    <rPh sb="4" eb="5">
      <t>ビ</t>
    </rPh>
    <phoneticPr fontId="1"/>
  </si>
  <si>
    <t>○○線道路維持工事</t>
    <rPh sb="2" eb="3">
      <t>セン</t>
    </rPh>
    <rPh sb="3" eb="5">
      <t>ドウロ</t>
    </rPh>
    <rPh sb="5" eb="7">
      <t>イジ</t>
    </rPh>
    <rPh sb="7" eb="9">
      <t>コウジ</t>
    </rPh>
    <phoneticPr fontId="1"/>
  </si>
  <si>
    <t>請負者名：</t>
    <phoneticPr fontId="1"/>
  </si>
  <si>
    <t>株式会社　○○建設</t>
    <rPh sb="0" eb="2">
      <t>カブシキ</t>
    </rPh>
    <rPh sb="2" eb="4">
      <t>カイシャ</t>
    </rPh>
    <rPh sb="7" eb="9">
      <t>ケンセツ</t>
    </rPh>
    <phoneticPr fontId="1"/>
  </si>
  <si>
    <t>祝</t>
  </si>
  <si>
    <t>降雨休工の振替作業</t>
    <phoneticPr fontId="1"/>
  </si>
  <si>
    <t>降雨による休工</t>
    <phoneticPr fontId="1"/>
  </si>
  <si>
    <t>●</t>
  </si>
  <si>
    <t>構造物工事完了</t>
    <phoneticPr fontId="1"/>
  </si>
  <si>
    <t>休工対象日：原則として2/7（4週8休）を基本とし、土曜日及び日曜日等を現場休工日とする。ただし、現場の特性、天候等により現場休工日に現場を稼働させた場合は、対象期間内で別の日に現場休工日を振り替えできる。</t>
    <rPh sb="0" eb="2">
      <t>キュウコウ</t>
    </rPh>
    <rPh sb="2" eb="4">
      <t>タイショウ</t>
    </rPh>
    <rPh sb="4" eb="5">
      <t>ビ</t>
    </rPh>
    <rPh sb="6" eb="8">
      <t>ゲンソク</t>
    </rPh>
    <rPh sb="16" eb="17">
      <t>シュウ</t>
    </rPh>
    <rPh sb="18" eb="19">
      <t>キュウ</t>
    </rPh>
    <rPh sb="21" eb="23">
      <t>キホン</t>
    </rPh>
    <rPh sb="26" eb="29">
      <t>ドヨウビ</t>
    </rPh>
    <rPh sb="29" eb="30">
      <t>オヨ</t>
    </rPh>
    <rPh sb="31" eb="34">
      <t>ニチヨウビ</t>
    </rPh>
    <rPh sb="34" eb="35">
      <t>トウ</t>
    </rPh>
    <rPh sb="36" eb="38">
      <t>ゲンバ</t>
    </rPh>
    <rPh sb="38" eb="40">
      <t>キュウコウ</t>
    </rPh>
    <rPh sb="40" eb="41">
      <t>ビ</t>
    </rPh>
    <rPh sb="49" eb="51">
      <t>ゲンバ</t>
    </rPh>
    <rPh sb="52" eb="54">
      <t>トクセイ</t>
    </rPh>
    <rPh sb="55" eb="57">
      <t>テンコウ</t>
    </rPh>
    <rPh sb="57" eb="58">
      <t>トウ</t>
    </rPh>
    <rPh sb="61" eb="63">
      <t>ゲンバ</t>
    </rPh>
    <rPh sb="63" eb="65">
      <t>キュウコウ</t>
    </rPh>
    <rPh sb="65" eb="66">
      <t>ビ</t>
    </rPh>
    <rPh sb="67" eb="69">
      <t>ゲンバ</t>
    </rPh>
    <rPh sb="70" eb="72">
      <t>カドウ</t>
    </rPh>
    <rPh sb="75" eb="77">
      <t>バアイ</t>
    </rPh>
    <rPh sb="79" eb="81">
      <t>タイショウ</t>
    </rPh>
    <rPh sb="81" eb="83">
      <t>キカン</t>
    </rPh>
    <rPh sb="83" eb="84">
      <t>ナイ</t>
    </rPh>
    <rPh sb="85" eb="86">
      <t>ベツ</t>
    </rPh>
    <rPh sb="87" eb="88">
      <t>ヒ</t>
    </rPh>
    <rPh sb="89" eb="91">
      <t>ゲンバ</t>
    </rPh>
    <rPh sb="91" eb="93">
      <t>キュウコウ</t>
    </rPh>
    <rPh sb="93" eb="94">
      <t>ビ</t>
    </rPh>
    <rPh sb="95" eb="96">
      <t>フ</t>
    </rPh>
    <rPh sb="97" eb="98">
      <t>カ</t>
    </rPh>
    <phoneticPr fontId="1"/>
  </si>
  <si>
    <t>：指定土日</t>
    <rPh sb="1" eb="3">
      <t>シテイ</t>
    </rPh>
    <rPh sb="3" eb="5">
      <t>ドニチ</t>
    </rPh>
    <phoneticPr fontId="1"/>
  </si>
  <si>
    <t>：休工日</t>
    <rPh sb="1" eb="3">
      <t>キュウコウ</t>
    </rPh>
    <rPh sb="3" eb="4">
      <t>ヒ</t>
    </rPh>
    <phoneticPr fontId="1"/>
  </si>
  <si>
    <t>：指定土日作業</t>
    <rPh sb="1" eb="3">
      <t>シテイ</t>
    </rPh>
    <rPh sb="3" eb="5">
      <t>ドニチ</t>
    </rPh>
    <rPh sb="5" eb="7">
      <t>サギョウ</t>
    </rPh>
    <phoneticPr fontId="1"/>
  </si>
  <si>
    <t>○○工事</t>
    <rPh sb="2" eb="4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</si>
</sst>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令&quot;&quot;和&quot;##&quot;年&quot;"/>
    <numFmt numFmtId="177" formatCode="##&quot;月&quot;"/>
    <numFmt numFmtId="178" formatCode="##&quot;日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7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77" fontId="2" fillId="0" borderId="21" xfId="0" applyNumberFormat="1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2" fillId="0" borderId="0" xfId="0" applyFont="1" applyAlignment="1">
      <alignment vertical="center"/>
    </xf>
    <xf numFmtId="176" fontId="2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56" xfId="0" applyFont="1" applyBorder="1">
      <alignment vertical="center"/>
    </xf>
    <xf numFmtId="176" fontId="3" fillId="2" borderId="17" xfId="0" applyNumberFormat="1" applyFont="1" applyFill="1" applyBorder="1" applyAlignment="1">
      <alignment vertical="center"/>
    </xf>
    <xf numFmtId="177" fontId="3" fillId="2" borderId="17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57" xfId="0" applyFont="1" applyBorder="1">
      <alignment vertical="center"/>
    </xf>
    <xf numFmtId="0" fontId="2" fillId="0" borderId="58" xfId="0" applyFont="1" applyBorder="1">
      <alignment vertical="center"/>
    </xf>
    <xf numFmtId="10" fontId="2" fillId="0" borderId="4" xfId="0" applyNumberFormat="1" applyFont="1" applyBorder="1">
      <alignment vertical="center"/>
    </xf>
    <xf numFmtId="10" fontId="2" fillId="0" borderId="21" xfId="0" applyNumberFormat="1" applyFont="1" applyBorder="1">
      <alignment vertical="center"/>
    </xf>
    <xf numFmtId="178" fontId="2" fillId="0" borderId="0" xfId="0" applyNumberFormat="1" applyFont="1" applyBorder="1" applyAlignment="1">
      <alignment horizontal="right" vertical="center" inden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top" textRotation="255" wrapText="1"/>
    </xf>
    <xf numFmtId="0" fontId="4" fillId="0" borderId="14" xfId="0" applyFont="1" applyBorder="1" applyAlignment="1">
      <alignment horizontal="center" vertical="top" textRotation="255" wrapText="1"/>
    </xf>
    <xf numFmtId="0" fontId="4" fillId="0" borderId="37" xfId="0" applyFont="1" applyBorder="1" applyAlignment="1">
      <alignment horizontal="center" vertical="top" textRotation="255" wrapText="1"/>
    </xf>
    <xf numFmtId="0" fontId="4" fillId="0" borderId="47" xfId="0" applyFont="1" applyBorder="1" applyAlignment="1">
      <alignment horizontal="center" vertical="top" wrapText="1"/>
    </xf>
    <xf numFmtId="0" fontId="4" fillId="0" borderId="45" xfId="0" applyFont="1" applyBorder="1" applyAlignment="1">
      <alignment horizontal="center" vertical="top" wrapText="1"/>
    </xf>
    <xf numFmtId="0" fontId="4" fillId="0" borderId="46" xfId="0" applyFont="1" applyBorder="1" applyAlignment="1">
      <alignment horizontal="center" vertical="top" wrapText="1"/>
    </xf>
    <xf numFmtId="0" fontId="2" fillId="0" borderId="48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top" textRotation="255" wrapText="1"/>
    </xf>
    <xf numFmtId="0" fontId="4" fillId="0" borderId="13" xfId="0" applyFont="1" applyBorder="1" applyAlignment="1">
      <alignment horizontal="center" vertical="top" textRotation="255" wrapText="1"/>
    </xf>
    <xf numFmtId="0" fontId="4" fillId="0" borderId="36" xfId="0" applyFont="1" applyBorder="1" applyAlignment="1">
      <alignment horizontal="center" vertical="top" textRotation="255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</cellXfs>
  <cellStyles count="1">
    <cellStyle name="標準" xfId="0" builtinId="0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numFmt numFmtId="179" formatCode="&quot;令&quot;&quot;和&quot;&quot;元&quot;&quot;年&quot;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numFmt numFmtId="179" formatCode="&quot;令&quot;&quot;和&quot;&quot;元&quot;&quot;年&quot;"/>
    </dxf>
  </dxfs>
  <tableStyles count="0" defaultTableStyle="TableStyleMedium2" defaultPivotStyle="PivotStyleLight16"/>
  <colors>
    <mruColors>
      <color rgb="FFFFCCFF"/>
      <color rgb="FFFFFF99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15874</xdr:colOff>
      <xdr:row>7</xdr:row>
      <xdr:rowOff>111125</xdr:rowOff>
    </xdr:from>
    <xdr:to>
      <xdr:col>6</xdr:col>
      <xdr:colOff>0</xdr:colOff>
      <xdr:row>7</xdr:row>
      <xdr:rowOff>111125</xdr:rowOff>
    </xdr:to>
    <xdr:cxnSp macro="">
      <xdr:nvCxnSpPr>
        <xdr:cNvPr id="3" name="直線コネクタ 2"/>
        <xdr:cNvCxnSpPr/>
      </xdr:nvCxnSpPr>
      <xdr:spPr>
        <a:xfrm>
          <a:off x="2909093" y="1170781"/>
          <a:ext cx="698501" cy="0"/>
        </a:xfrm>
        <a:prstGeom prst="line">
          <a:avLst/>
        </a:prstGeom>
        <a:ln w="57150">
          <a:solidFill>
            <a:srgbClr val="00B0F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15875</xdr:colOff>
      <xdr:row>8</xdr:row>
      <xdr:rowOff>127000</xdr:rowOff>
    </xdr:from>
    <xdr:to>
      <xdr:col>6</xdr:col>
      <xdr:colOff>0</xdr:colOff>
      <xdr:row>8</xdr:row>
      <xdr:rowOff>127000</xdr:rowOff>
    </xdr:to>
    <xdr:cxnSp macro="">
      <xdr:nvCxnSpPr>
        <xdr:cNvPr id="4" name="直線コネクタ 3"/>
        <xdr:cNvCxnSpPr/>
      </xdr:nvCxnSpPr>
      <xdr:spPr>
        <a:xfrm>
          <a:off x="2909094" y="1412875"/>
          <a:ext cx="698500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</xdr:row>
      <xdr:rowOff>127000</xdr:rowOff>
    </xdr:from>
    <xdr:to>
      <xdr:col>12</xdr:col>
      <xdr:colOff>11906</xdr:colOff>
      <xdr:row>11</xdr:row>
      <xdr:rowOff>127000</xdr:rowOff>
    </xdr:to>
    <xdr:cxnSp macro="">
      <xdr:nvCxnSpPr>
        <xdr:cNvPr id="5" name="直線コネクタ 4"/>
        <xdr:cNvCxnSpPr/>
      </xdr:nvCxnSpPr>
      <xdr:spPr>
        <a:xfrm>
          <a:off x="5036344" y="2091531"/>
          <a:ext cx="726281" cy="0"/>
        </a:xfrm>
        <a:prstGeom prst="line">
          <a:avLst/>
        </a:prstGeom>
        <a:ln w="57150">
          <a:solidFill>
            <a:srgbClr val="00B0F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15867</xdr:colOff>
      <xdr:row>11</xdr:row>
      <xdr:rowOff>127000</xdr:rowOff>
    </xdr:from>
    <xdr:to>
      <xdr:col>21</xdr:col>
      <xdr:colOff>351117</xdr:colOff>
      <xdr:row>11</xdr:row>
      <xdr:rowOff>127000</xdr:rowOff>
    </xdr:to>
    <xdr:cxnSp macro="">
      <xdr:nvCxnSpPr>
        <xdr:cNvPr id="7" name="直線コネクタ 6"/>
        <xdr:cNvCxnSpPr/>
      </xdr:nvCxnSpPr>
      <xdr:spPr>
        <a:xfrm>
          <a:off x="7552523" y="2091531"/>
          <a:ext cx="1764000" cy="0"/>
        </a:xfrm>
        <a:prstGeom prst="line">
          <a:avLst/>
        </a:prstGeom>
        <a:ln w="57150">
          <a:solidFill>
            <a:srgbClr val="00B0F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11906</xdr:colOff>
      <xdr:row>12</xdr:row>
      <xdr:rowOff>111125</xdr:rowOff>
    </xdr:from>
    <xdr:to>
      <xdr:col>22</xdr:col>
      <xdr:colOff>0</xdr:colOff>
      <xdr:row>12</xdr:row>
      <xdr:rowOff>111125</xdr:rowOff>
    </xdr:to>
    <xdr:cxnSp macro="">
      <xdr:nvCxnSpPr>
        <xdr:cNvPr id="8" name="直線コネクタ 7"/>
        <xdr:cNvCxnSpPr/>
      </xdr:nvCxnSpPr>
      <xdr:spPr>
        <a:xfrm>
          <a:off x="7548562" y="2301875"/>
          <a:ext cx="1774032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11906</xdr:colOff>
      <xdr:row>15</xdr:row>
      <xdr:rowOff>127000</xdr:rowOff>
    </xdr:from>
    <xdr:to>
      <xdr:col>35</xdr:col>
      <xdr:colOff>0</xdr:colOff>
      <xdr:row>15</xdr:row>
      <xdr:rowOff>127000</xdr:rowOff>
    </xdr:to>
    <xdr:cxnSp macro="">
      <xdr:nvCxnSpPr>
        <xdr:cNvPr id="9" name="直線コネクタ 8"/>
        <xdr:cNvCxnSpPr/>
      </xdr:nvCxnSpPr>
      <xdr:spPr>
        <a:xfrm>
          <a:off x="13620750" y="2996406"/>
          <a:ext cx="345281" cy="0"/>
        </a:xfrm>
        <a:prstGeom prst="line">
          <a:avLst/>
        </a:prstGeom>
        <a:ln w="57150">
          <a:solidFill>
            <a:srgbClr val="00B0F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16</xdr:row>
      <xdr:rowOff>127000</xdr:rowOff>
    </xdr:from>
    <xdr:to>
      <xdr:col>34</xdr:col>
      <xdr:colOff>345281</xdr:colOff>
      <xdr:row>16</xdr:row>
      <xdr:rowOff>127000</xdr:rowOff>
    </xdr:to>
    <xdr:cxnSp macro="">
      <xdr:nvCxnSpPr>
        <xdr:cNvPr id="10" name="直線コネクタ 9"/>
        <xdr:cNvCxnSpPr/>
      </xdr:nvCxnSpPr>
      <xdr:spPr>
        <a:xfrm>
          <a:off x="13608844" y="3222625"/>
          <a:ext cx="345281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11906</xdr:colOff>
      <xdr:row>13</xdr:row>
      <xdr:rowOff>134937</xdr:rowOff>
    </xdr:from>
    <xdr:to>
      <xdr:col>33</xdr:col>
      <xdr:colOff>347812</xdr:colOff>
      <xdr:row>13</xdr:row>
      <xdr:rowOff>134937</xdr:rowOff>
    </xdr:to>
    <xdr:cxnSp macro="">
      <xdr:nvCxnSpPr>
        <xdr:cNvPr id="11" name="直線コネクタ 10"/>
        <xdr:cNvCxnSpPr/>
      </xdr:nvCxnSpPr>
      <xdr:spPr>
        <a:xfrm>
          <a:off x="12549187" y="2551906"/>
          <a:ext cx="1050281" cy="0"/>
        </a:xfrm>
        <a:prstGeom prst="line">
          <a:avLst/>
        </a:prstGeom>
        <a:ln w="57150">
          <a:solidFill>
            <a:srgbClr val="00B0F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14</xdr:row>
      <xdr:rowOff>134937</xdr:rowOff>
    </xdr:from>
    <xdr:to>
      <xdr:col>33</xdr:col>
      <xdr:colOff>347812</xdr:colOff>
      <xdr:row>14</xdr:row>
      <xdr:rowOff>134937</xdr:rowOff>
    </xdr:to>
    <xdr:cxnSp macro="">
      <xdr:nvCxnSpPr>
        <xdr:cNvPr id="12" name="直線コネクタ 11"/>
        <xdr:cNvCxnSpPr/>
      </xdr:nvCxnSpPr>
      <xdr:spPr>
        <a:xfrm>
          <a:off x="12537281" y="2778125"/>
          <a:ext cx="1062187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15861</xdr:colOff>
      <xdr:row>11</xdr:row>
      <xdr:rowOff>111125</xdr:rowOff>
    </xdr:from>
    <xdr:to>
      <xdr:col>30</xdr:col>
      <xdr:colOff>0</xdr:colOff>
      <xdr:row>11</xdr:row>
      <xdr:rowOff>111125</xdr:rowOff>
    </xdr:to>
    <xdr:cxnSp macro="">
      <xdr:nvCxnSpPr>
        <xdr:cNvPr id="15" name="直線コネクタ 14"/>
        <xdr:cNvCxnSpPr/>
      </xdr:nvCxnSpPr>
      <xdr:spPr>
        <a:xfrm>
          <a:off x="11481580" y="2075656"/>
          <a:ext cx="698514" cy="0"/>
        </a:xfrm>
        <a:prstGeom prst="line">
          <a:avLst/>
        </a:prstGeom>
        <a:ln w="57150">
          <a:solidFill>
            <a:srgbClr val="00B0F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416718</xdr:colOff>
      <xdr:row>46</xdr:row>
      <xdr:rowOff>51592</xdr:rowOff>
    </xdr:from>
    <xdr:to>
      <xdr:col>6</xdr:col>
      <xdr:colOff>1</xdr:colOff>
      <xdr:row>48</xdr:row>
      <xdr:rowOff>143124</xdr:rowOff>
    </xdr:to>
    <xdr:sp macro="" textlink="">
      <xdr:nvSpPr>
        <xdr:cNvPr id="17" name="左右矢印 16"/>
        <xdr:cNvSpPr/>
      </xdr:nvSpPr>
      <xdr:spPr>
        <a:xfrm>
          <a:off x="2881312" y="9933780"/>
          <a:ext cx="726283" cy="543969"/>
        </a:xfrm>
        <a:prstGeom prst="leftRightArrow">
          <a:avLst>
            <a:gd name="adj1" fmla="val 66666"/>
            <a:gd name="adj2" fmla="val 50000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非</a:t>
          </a:r>
        </a:p>
      </xdr:txBody>
    </xdr:sp>
    <xdr:clientData/>
  </xdr:twoCellAnchor>
  <xdr:twoCellAnchor>
    <xdr:from>
      <xdr:col>5</xdr:col>
      <xdr:colOff>333375</xdr:colOff>
      <xdr:row>46</xdr:row>
      <xdr:rowOff>51593</xdr:rowOff>
    </xdr:from>
    <xdr:to>
      <xdr:col>33</xdr:col>
      <xdr:colOff>321469</xdr:colOff>
      <xdr:row>48</xdr:row>
      <xdr:rowOff>143125</xdr:rowOff>
    </xdr:to>
    <xdr:sp macro="" textlink="">
      <xdr:nvSpPr>
        <xdr:cNvPr id="18" name="左右矢印 17"/>
        <xdr:cNvSpPr/>
      </xdr:nvSpPr>
      <xdr:spPr>
        <a:xfrm>
          <a:off x="3583781" y="9933781"/>
          <a:ext cx="9989344" cy="543969"/>
        </a:xfrm>
        <a:prstGeom prst="leftRightArrow">
          <a:avLst>
            <a:gd name="adj1" fmla="val 66666"/>
            <a:gd name="adj2" fmla="val 50000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対象期間（４週８休）</a:t>
          </a:r>
        </a:p>
      </xdr:txBody>
    </xdr:sp>
    <xdr:clientData/>
  </xdr:twoCellAnchor>
  <xdr:twoCellAnchor>
    <xdr:from>
      <xdr:col>33</xdr:col>
      <xdr:colOff>345282</xdr:colOff>
      <xdr:row>46</xdr:row>
      <xdr:rowOff>75405</xdr:rowOff>
    </xdr:from>
    <xdr:to>
      <xdr:col>35</xdr:col>
      <xdr:colOff>11907</xdr:colOff>
      <xdr:row>48</xdr:row>
      <xdr:rowOff>166937</xdr:rowOff>
    </xdr:to>
    <xdr:sp macro="" textlink="">
      <xdr:nvSpPr>
        <xdr:cNvPr id="20" name="右矢印 19"/>
        <xdr:cNvSpPr/>
      </xdr:nvSpPr>
      <xdr:spPr>
        <a:xfrm>
          <a:off x="13596938" y="9957593"/>
          <a:ext cx="381000" cy="543969"/>
        </a:xfrm>
        <a:prstGeom prst="rightArrow">
          <a:avLst>
            <a:gd name="adj1" fmla="val 73518"/>
            <a:gd name="adj2" fmla="val 50000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非</a:t>
          </a:r>
        </a:p>
      </xdr:txBody>
    </xdr:sp>
    <xdr:clientData/>
  </xdr:twoCellAnchor>
  <xdr:twoCellAnchor>
    <xdr:from>
      <xdr:col>35</xdr:col>
      <xdr:colOff>392905</xdr:colOff>
      <xdr:row>0</xdr:row>
      <xdr:rowOff>15876</xdr:rowOff>
    </xdr:from>
    <xdr:to>
      <xdr:col>38</xdr:col>
      <xdr:colOff>142874</xdr:colOff>
      <xdr:row>4</xdr:row>
      <xdr:rowOff>174626</xdr:rowOff>
    </xdr:to>
    <xdr:sp macro="" textlink="">
      <xdr:nvSpPr>
        <xdr:cNvPr id="21" name="角丸四角形 20"/>
        <xdr:cNvSpPr/>
      </xdr:nvSpPr>
      <xdr:spPr>
        <a:xfrm>
          <a:off x="14311311" y="15876"/>
          <a:ext cx="1726407" cy="539750"/>
        </a:xfrm>
        <a:prstGeom prst="round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作</a:t>
          </a:r>
          <a:r>
            <a:rPr kumimoji="1" lang="ja-JP" altLang="en-US" sz="24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成 例</a:t>
          </a:r>
        </a:p>
      </xdr:txBody>
    </xdr:sp>
    <xdr:clientData/>
  </xdr:twoCellAnchor>
  <xdr:twoCellAnchor>
    <xdr:from>
      <xdr:col>35</xdr:col>
      <xdr:colOff>631031</xdr:colOff>
      <xdr:row>7</xdr:row>
      <xdr:rowOff>178593</xdr:rowOff>
    </xdr:from>
    <xdr:to>
      <xdr:col>38</xdr:col>
      <xdr:colOff>190500</xdr:colOff>
      <xdr:row>14</xdr:row>
      <xdr:rowOff>95248</xdr:rowOff>
    </xdr:to>
    <xdr:sp macro="" textlink="">
      <xdr:nvSpPr>
        <xdr:cNvPr id="13" name="線吹き出し 2 (枠付き) 12"/>
        <xdr:cNvSpPr/>
      </xdr:nvSpPr>
      <xdr:spPr>
        <a:xfrm>
          <a:off x="14549437" y="1238249"/>
          <a:ext cx="1535907" cy="1500187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680"/>
            <a:gd name="adj6" fmla="val -56650"/>
          </a:avLst>
        </a:prstGeom>
        <a:ln>
          <a:headEnd type="none"/>
          <a:tailEnd type="triangle" w="lg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曜日の下段に祝日や休暇期間を記載してください。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＜凡例＞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祝：祝日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休：夏季休暇、年末年始休暇など</a:t>
          </a:r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0</xdr:colOff>
      <xdr:row>9</xdr:row>
      <xdr:rowOff>107153</xdr:rowOff>
    </xdr:from>
    <xdr:to>
      <xdr:col>8</xdr:col>
      <xdr:colOff>11906</xdr:colOff>
      <xdr:row>9</xdr:row>
      <xdr:rowOff>107153</xdr:rowOff>
    </xdr:to>
    <xdr:cxnSp macro="">
      <xdr:nvCxnSpPr>
        <xdr:cNvPr id="22" name="直線コネクタ 21"/>
        <xdr:cNvCxnSpPr/>
      </xdr:nvCxnSpPr>
      <xdr:spPr>
        <a:xfrm>
          <a:off x="3607594" y="1619247"/>
          <a:ext cx="726281" cy="0"/>
        </a:xfrm>
        <a:prstGeom prst="line">
          <a:avLst/>
        </a:prstGeom>
        <a:ln w="57150">
          <a:solidFill>
            <a:srgbClr val="00B0F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</xdr:row>
      <xdr:rowOff>142872</xdr:rowOff>
    </xdr:from>
    <xdr:to>
      <xdr:col>8</xdr:col>
      <xdr:colOff>11906</xdr:colOff>
      <xdr:row>10</xdr:row>
      <xdr:rowOff>142872</xdr:rowOff>
    </xdr:to>
    <xdr:cxnSp macro="">
      <xdr:nvCxnSpPr>
        <xdr:cNvPr id="23" name="直線コネクタ 22"/>
        <xdr:cNvCxnSpPr/>
      </xdr:nvCxnSpPr>
      <xdr:spPr>
        <a:xfrm>
          <a:off x="3607594" y="1881185"/>
          <a:ext cx="726281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345281</xdr:colOff>
      <xdr:row>12</xdr:row>
      <xdr:rowOff>119060</xdr:rowOff>
    </xdr:from>
    <xdr:to>
      <xdr:col>12</xdr:col>
      <xdr:colOff>11906</xdr:colOff>
      <xdr:row>12</xdr:row>
      <xdr:rowOff>119060</xdr:rowOff>
    </xdr:to>
    <xdr:cxnSp macro="">
      <xdr:nvCxnSpPr>
        <xdr:cNvPr id="26" name="直線コネクタ 25"/>
        <xdr:cNvCxnSpPr/>
      </xdr:nvCxnSpPr>
      <xdr:spPr>
        <a:xfrm>
          <a:off x="5024437" y="2309810"/>
          <a:ext cx="738188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11907</xdr:colOff>
      <xdr:row>9</xdr:row>
      <xdr:rowOff>119060</xdr:rowOff>
    </xdr:from>
    <xdr:to>
      <xdr:col>21</xdr:col>
      <xdr:colOff>338720</xdr:colOff>
      <xdr:row>9</xdr:row>
      <xdr:rowOff>119060</xdr:rowOff>
    </xdr:to>
    <xdr:cxnSp macro="">
      <xdr:nvCxnSpPr>
        <xdr:cNvPr id="27" name="直線コネクタ 26"/>
        <xdr:cNvCxnSpPr/>
      </xdr:nvCxnSpPr>
      <xdr:spPr>
        <a:xfrm>
          <a:off x="8620126" y="1631154"/>
          <a:ext cx="684000" cy="0"/>
        </a:xfrm>
        <a:prstGeom prst="line">
          <a:avLst/>
        </a:prstGeom>
        <a:ln w="57150">
          <a:solidFill>
            <a:srgbClr val="00B0F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11907</xdr:colOff>
      <xdr:row>10</xdr:row>
      <xdr:rowOff>119060</xdr:rowOff>
    </xdr:from>
    <xdr:to>
      <xdr:col>21</xdr:col>
      <xdr:colOff>338720</xdr:colOff>
      <xdr:row>10</xdr:row>
      <xdr:rowOff>119060</xdr:rowOff>
    </xdr:to>
    <xdr:cxnSp macro="">
      <xdr:nvCxnSpPr>
        <xdr:cNvPr id="28" name="直線コネクタ 27"/>
        <xdr:cNvCxnSpPr/>
      </xdr:nvCxnSpPr>
      <xdr:spPr>
        <a:xfrm>
          <a:off x="8620126" y="1857373"/>
          <a:ext cx="684000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11</xdr:row>
      <xdr:rowOff>124619</xdr:rowOff>
    </xdr:from>
    <xdr:to>
      <xdr:col>16</xdr:col>
      <xdr:colOff>0</xdr:colOff>
      <xdr:row>11</xdr:row>
      <xdr:rowOff>124619</xdr:rowOff>
    </xdr:to>
    <xdr:cxnSp macro="">
      <xdr:nvCxnSpPr>
        <xdr:cNvPr id="62" name="直線コネクタ 61"/>
        <xdr:cNvCxnSpPr/>
      </xdr:nvCxnSpPr>
      <xdr:spPr>
        <a:xfrm>
          <a:off x="6117431" y="2089150"/>
          <a:ext cx="1062038" cy="0"/>
        </a:xfrm>
        <a:prstGeom prst="line">
          <a:avLst/>
        </a:prstGeom>
        <a:ln w="57150">
          <a:solidFill>
            <a:srgbClr val="00B0F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354805</xdr:colOff>
      <xdr:row>12</xdr:row>
      <xdr:rowOff>116679</xdr:rowOff>
    </xdr:from>
    <xdr:to>
      <xdr:col>16</xdr:col>
      <xdr:colOff>11906</xdr:colOff>
      <xdr:row>12</xdr:row>
      <xdr:rowOff>116679</xdr:rowOff>
    </xdr:to>
    <xdr:cxnSp macro="">
      <xdr:nvCxnSpPr>
        <xdr:cNvPr id="63" name="直線コネクタ 62"/>
        <xdr:cNvCxnSpPr/>
      </xdr:nvCxnSpPr>
      <xdr:spPr>
        <a:xfrm>
          <a:off x="6105524" y="2307429"/>
          <a:ext cx="1085851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3955</xdr:colOff>
      <xdr:row>11</xdr:row>
      <xdr:rowOff>107156</xdr:rowOff>
    </xdr:from>
    <xdr:to>
      <xdr:col>27</xdr:col>
      <xdr:colOff>11906</xdr:colOff>
      <xdr:row>11</xdr:row>
      <xdr:rowOff>111125</xdr:rowOff>
    </xdr:to>
    <xdr:cxnSp macro="">
      <xdr:nvCxnSpPr>
        <xdr:cNvPr id="69" name="直線コネクタ 68"/>
        <xdr:cNvCxnSpPr/>
      </xdr:nvCxnSpPr>
      <xdr:spPr>
        <a:xfrm flipV="1">
          <a:off x="10040924" y="2071687"/>
          <a:ext cx="1079513" cy="3969"/>
        </a:xfrm>
        <a:prstGeom prst="line">
          <a:avLst/>
        </a:prstGeom>
        <a:ln w="57150">
          <a:solidFill>
            <a:srgbClr val="00B0F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3947</xdr:colOff>
      <xdr:row>12</xdr:row>
      <xdr:rowOff>111125</xdr:rowOff>
    </xdr:from>
    <xdr:to>
      <xdr:col>25</xdr:col>
      <xdr:colOff>11906</xdr:colOff>
      <xdr:row>12</xdr:row>
      <xdr:rowOff>111125</xdr:rowOff>
    </xdr:to>
    <xdr:cxnSp macro="">
      <xdr:nvCxnSpPr>
        <xdr:cNvPr id="70" name="直線コネクタ 69"/>
        <xdr:cNvCxnSpPr/>
      </xdr:nvCxnSpPr>
      <xdr:spPr>
        <a:xfrm>
          <a:off x="10040916" y="2301875"/>
          <a:ext cx="365146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346847</xdr:colOff>
      <xdr:row>12</xdr:row>
      <xdr:rowOff>120650</xdr:rowOff>
    </xdr:from>
    <xdr:to>
      <xdr:col>30</xdr:col>
      <xdr:colOff>0</xdr:colOff>
      <xdr:row>12</xdr:row>
      <xdr:rowOff>120650</xdr:rowOff>
    </xdr:to>
    <xdr:cxnSp macro="">
      <xdr:nvCxnSpPr>
        <xdr:cNvPr id="72" name="直線コネクタ 71"/>
        <xdr:cNvCxnSpPr/>
      </xdr:nvCxnSpPr>
      <xdr:spPr>
        <a:xfrm>
          <a:off x="10741003" y="2311400"/>
          <a:ext cx="1439091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5"/>
  <sheetViews>
    <sheetView showZeros="0" zoomScale="80" zoomScaleNormal="80" zoomScaleSheetLayoutView="80" workbookViewId="0">
      <selection activeCell="L20" sqref="L20"/>
    </sheetView>
  </sheetViews>
  <sheetFormatPr defaultRowHeight="13.5" x14ac:dyDescent="0.4"/>
  <cols>
    <col min="1" max="1" width="3.125" style="1" customWidth="1"/>
    <col min="2" max="2" width="11.25" style="1" customWidth="1"/>
    <col min="3" max="3" width="18" style="1" customWidth="1"/>
    <col min="4" max="4" width="5.625" style="40" customWidth="1"/>
    <col min="5" max="35" width="4.625" style="40" customWidth="1"/>
    <col min="36" max="36" width="10.625" style="1" customWidth="1"/>
    <col min="37" max="37" width="4.625" style="1" customWidth="1"/>
    <col min="38" max="38" width="10.625" style="1" customWidth="1"/>
    <col min="39" max="39" width="4.625" style="1" customWidth="1"/>
    <col min="40" max="16384" width="9" style="1"/>
  </cols>
  <sheetData>
    <row r="1" spans="1:39" ht="15" customHeight="1" x14ac:dyDescent="0.4">
      <c r="A1" s="110" t="s">
        <v>8</v>
      </c>
      <c r="B1" s="110"/>
      <c r="C1" s="110"/>
      <c r="D1" s="110"/>
      <c r="G1" s="60" t="s">
        <v>19</v>
      </c>
      <c r="H1" s="111" t="s">
        <v>51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spans="1:39" ht="15" customHeight="1" thickBot="1" x14ac:dyDescent="0.45">
      <c r="A2" s="110"/>
      <c r="B2" s="110"/>
      <c r="C2" s="110"/>
      <c r="D2" s="110"/>
      <c r="F2" s="71"/>
      <c r="G2" s="72" t="s">
        <v>52</v>
      </c>
      <c r="H2" s="109" t="s">
        <v>53</v>
      </c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pans="1:39" ht="18.95" hidden="1" customHeight="1" x14ac:dyDescent="0.4">
      <c r="A3" s="40"/>
      <c r="B3" s="40"/>
      <c r="C3" s="40"/>
      <c r="E3" s="35">
        <f>DATE($B5+2018,$C5,1)</f>
        <v>45566</v>
      </c>
      <c r="F3" s="35">
        <f>DATE($B5+2018,$C5,2)</f>
        <v>45567</v>
      </c>
      <c r="G3" s="35">
        <f>DATE($B5+2018,$C5,3)</f>
        <v>45568</v>
      </c>
      <c r="H3" s="35">
        <f>DATE($B5+2018,$C5,4)</f>
        <v>45569</v>
      </c>
      <c r="I3" s="35">
        <f>DATE($B5+2018,$C5,5)</f>
        <v>45570</v>
      </c>
      <c r="J3" s="35">
        <f>DATE($B5+2018,$C5,6)</f>
        <v>45571</v>
      </c>
      <c r="K3" s="35">
        <f>DATE($B5+2018,$C5,7)</f>
        <v>45572</v>
      </c>
      <c r="L3" s="35">
        <f>DATE($B5+2018,$C5,8)</f>
        <v>45573</v>
      </c>
      <c r="M3" s="35">
        <f>DATE($B5+2018,$C5,9)</f>
        <v>45574</v>
      </c>
      <c r="N3" s="35">
        <f>DATE($B5+2018,$C5,10)</f>
        <v>45575</v>
      </c>
      <c r="O3" s="35">
        <f>DATE($B5+2018,$C5,11)</f>
        <v>45576</v>
      </c>
      <c r="P3" s="35">
        <f>DATE($B5+2018,$C5,12)</f>
        <v>45577</v>
      </c>
      <c r="Q3" s="35">
        <f>DATE($B5+2018,$C5,13)</f>
        <v>45578</v>
      </c>
      <c r="R3" s="35">
        <f>DATE($B5+2018,$C5,14)</f>
        <v>45579</v>
      </c>
      <c r="S3" s="35">
        <f>DATE($B5+2018,$C5,15)</f>
        <v>45580</v>
      </c>
      <c r="T3" s="35">
        <f>DATE($B5+2018,$C5,16)</f>
        <v>45581</v>
      </c>
      <c r="U3" s="35">
        <f>DATE($B5+2018,$C5,17)</f>
        <v>45582</v>
      </c>
      <c r="V3" s="35">
        <f>DATE($B5+2018,$C5,18)</f>
        <v>45583</v>
      </c>
      <c r="W3" s="35">
        <f>DATE($B5+2018,$C5,19)</f>
        <v>45584</v>
      </c>
      <c r="X3" s="35">
        <f>DATE($B5+2018,$C5,20)</f>
        <v>45585</v>
      </c>
      <c r="Y3" s="35">
        <f>DATE($B5+2018,$C5,21)</f>
        <v>45586</v>
      </c>
      <c r="Z3" s="35">
        <f>DATE($B5+2018,$C5,22)</f>
        <v>45587</v>
      </c>
      <c r="AA3" s="35">
        <f>DATE($B5+2018,$C5,23)</f>
        <v>45588</v>
      </c>
      <c r="AB3" s="35">
        <f>DATE($B5+2018,$C5,24)</f>
        <v>45589</v>
      </c>
      <c r="AC3" s="35">
        <f>DATE($B5+2018,$C5,25)</f>
        <v>45590</v>
      </c>
      <c r="AD3" s="35">
        <f>DATE($B5+2018,$C5,26)</f>
        <v>45591</v>
      </c>
      <c r="AE3" s="35">
        <f>DATE($B5+2018,$C5,27)</f>
        <v>45592</v>
      </c>
      <c r="AF3" s="35">
        <f>DATE($B5+2018,$C5,28)</f>
        <v>45593</v>
      </c>
      <c r="AG3" s="35">
        <f>DATE($B5+2018,$C5,29)</f>
        <v>45594</v>
      </c>
      <c r="AH3" s="35">
        <f>DATE($B5+2018,$C5,30)</f>
        <v>45595</v>
      </c>
      <c r="AI3" s="35">
        <f>DATE($B5+2018,$C5,31)</f>
        <v>45596</v>
      </c>
    </row>
    <row r="4" spans="1:39" ht="18.95" hidden="1" customHeight="1" thickBot="1" x14ac:dyDescent="0.45">
      <c r="A4" s="40"/>
      <c r="B4" s="40"/>
      <c r="C4" s="40"/>
      <c r="E4" s="56">
        <f>IF(E5="","",IF(OR(E7="祝",E7="休"),1,WEEKDAY(E3,1)))</f>
        <v>3</v>
      </c>
      <c r="F4" s="56">
        <f t="shared" ref="F4:AI4" si="0">IF(F5="","",IF(OR(F7="祝",F7="休"),1,WEEKDAY(F3,1)))</f>
        <v>4</v>
      </c>
      <c r="G4" s="56">
        <f t="shared" si="0"/>
        <v>5</v>
      </c>
      <c r="H4" s="56">
        <f t="shared" si="0"/>
        <v>6</v>
      </c>
      <c r="I4" s="56">
        <f t="shared" si="0"/>
        <v>7</v>
      </c>
      <c r="J4" s="56">
        <f t="shared" si="0"/>
        <v>1</v>
      </c>
      <c r="K4" s="56">
        <f t="shared" si="0"/>
        <v>2</v>
      </c>
      <c r="L4" s="56">
        <f t="shared" si="0"/>
        <v>3</v>
      </c>
      <c r="M4" s="56">
        <f t="shared" si="0"/>
        <v>4</v>
      </c>
      <c r="N4" s="56">
        <f t="shared" si="0"/>
        <v>5</v>
      </c>
      <c r="O4" s="56">
        <f t="shared" si="0"/>
        <v>6</v>
      </c>
      <c r="P4" s="56">
        <f t="shared" si="0"/>
        <v>7</v>
      </c>
      <c r="Q4" s="56">
        <f t="shared" si="0"/>
        <v>1</v>
      </c>
      <c r="R4" s="56">
        <f t="shared" si="0"/>
        <v>1</v>
      </c>
      <c r="S4" s="56">
        <f t="shared" si="0"/>
        <v>3</v>
      </c>
      <c r="T4" s="56">
        <f t="shared" si="0"/>
        <v>4</v>
      </c>
      <c r="U4" s="56">
        <f t="shared" si="0"/>
        <v>5</v>
      </c>
      <c r="V4" s="56">
        <f t="shared" si="0"/>
        <v>6</v>
      </c>
      <c r="W4" s="56">
        <f t="shared" si="0"/>
        <v>7</v>
      </c>
      <c r="X4" s="56">
        <f t="shared" si="0"/>
        <v>1</v>
      </c>
      <c r="Y4" s="56">
        <f t="shared" si="0"/>
        <v>2</v>
      </c>
      <c r="Z4" s="56">
        <f t="shared" si="0"/>
        <v>3</v>
      </c>
      <c r="AA4" s="56">
        <f t="shared" si="0"/>
        <v>4</v>
      </c>
      <c r="AB4" s="56">
        <f t="shared" si="0"/>
        <v>5</v>
      </c>
      <c r="AC4" s="56">
        <f t="shared" si="0"/>
        <v>6</v>
      </c>
      <c r="AD4" s="56">
        <f t="shared" si="0"/>
        <v>7</v>
      </c>
      <c r="AE4" s="56">
        <f t="shared" si="0"/>
        <v>1</v>
      </c>
      <c r="AF4" s="56">
        <f t="shared" si="0"/>
        <v>2</v>
      </c>
      <c r="AG4" s="56">
        <f t="shared" si="0"/>
        <v>3</v>
      </c>
      <c r="AH4" s="56">
        <f t="shared" si="0"/>
        <v>4</v>
      </c>
      <c r="AI4" s="56">
        <f t="shared" si="0"/>
        <v>5</v>
      </c>
    </row>
    <row r="5" spans="1:39" ht="18" customHeight="1" x14ac:dyDescent="0.4">
      <c r="A5" s="20"/>
      <c r="B5" s="58">
        <v>6</v>
      </c>
      <c r="C5" s="59">
        <v>10</v>
      </c>
      <c r="D5" s="5"/>
      <c r="E5" s="15">
        <f>IF($C$5=MONTH(E3),DAY(E3),"")</f>
        <v>1</v>
      </c>
      <c r="F5" s="16">
        <f t="shared" ref="F5:AI5" si="1">IF($C$5=MONTH(F3),DAY(F3),"")</f>
        <v>2</v>
      </c>
      <c r="G5" s="16">
        <f t="shared" si="1"/>
        <v>3</v>
      </c>
      <c r="H5" s="16">
        <f t="shared" si="1"/>
        <v>4</v>
      </c>
      <c r="I5" s="16">
        <f t="shared" si="1"/>
        <v>5</v>
      </c>
      <c r="J5" s="16">
        <f t="shared" si="1"/>
        <v>6</v>
      </c>
      <c r="K5" s="16">
        <f t="shared" si="1"/>
        <v>7</v>
      </c>
      <c r="L5" s="16">
        <f t="shared" si="1"/>
        <v>8</v>
      </c>
      <c r="M5" s="16">
        <f t="shared" si="1"/>
        <v>9</v>
      </c>
      <c r="N5" s="16">
        <f t="shared" si="1"/>
        <v>10</v>
      </c>
      <c r="O5" s="16">
        <f t="shared" si="1"/>
        <v>11</v>
      </c>
      <c r="P5" s="16">
        <f t="shared" si="1"/>
        <v>12</v>
      </c>
      <c r="Q5" s="16">
        <f t="shared" si="1"/>
        <v>13</v>
      </c>
      <c r="R5" s="16">
        <f t="shared" si="1"/>
        <v>14</v>
      </c>
      <c r="S5" s="16">
        <f t="shared" si="1"/>
        <v>15</v>
      </c>
      <c r="T5" s="16">
        <f t="shared" si="1"/>
        <v>16</v>
      </c>
      <c r="U5" s="16">
        <f t="shared" si="1"/>
        <v>17</v>
      </c>
      <c r="V5" s="16">
        <f t="shared" si="1"/>
        <v>18</v>
      </c>
      <c r="W5" s="16">
        <f t="shared" si="1"/>
        <v>19</v>
      </c>
      <c r="X5" s="16">
        <f t="shared" si="1"/>
        <v>20</v>
      </c>
      <c r="Y5" s="16">
        <f t="shared" si="1"/>
        <v>21</v>
      </c>
      <c r="Z5" s="16">
        <f t="shared" si="1"/>
        <v>22</v>
      </c>
      <c r="AA5" s="16">
        <f t="shared" si="1"/>
        <v>23</v>
      </c>
      <c r="AB5" s="16">
        <f t="shared" si="1"/>
        <v>24</v>
      </c>
      <c r="AC5" s="16">
        <f t="shared" si="1"/>
        <v>25</v>
      </c>
      <c r="AD5" s="16">
        <f t="shared" si="1"/>
        <v>26</v>
      </c>
      <c r="AE5" s="16">
        <f t="shared" si="1"/>
        <v>27</v>
      </c>
      <c r="AF5" s="16">
        <f t="shared" si="1"/>
        <v>28</v>
      </c>
      <c r="AG5" s="16">
        <f t="shared" si="1"/>
        <v>29</v>
      </c>
      <c r="AH5" s="16">
        <f t="shared" si="1"/>
        <v>30</v>
      </c>
      <c r="AI5" s="16">
        <f t="shared" si="1"/>
        <v>31</v>
      </c>
      <c r="AJ5" s="98" t="s">
        <v>12</v>
      </c>
      <c r="AK5" s="98"/>
      <c r="AL5" s="98"/>
      <c r="AM5" s="112"/>
    </row>
    <row r="6" spans="1:39" ht="18" customHeight="1" thickBot="1" x14ac:dyDescent="0.45">
      <c r="A6" s="22"/>
      <c r="B6" s="39"/>
      <c r="C6" s="36"/>
      <c r="D6" s="37"/>
      <c r="E6" s="9" t="str">
        <f t="shared" ref="E6:AI6" si="2">IF(E5="","",TEXT(E3,"aaa"))</f>
        <v>火</v>
      </c>
      <c r="F6" s="10" t="str">
        <f t="shared" si="2"/>
        <v>水</v>
      </c>
      <c r="G6" s="10" t="str">
        <f t="shared" si="2"/>
        <v>木</v>
      </c>
      <c r="H6" s="10" t="str">
        <f t="shared" si="2"/>
        <v>金</v>
      </c>
      <c r="I6" s="10" t="str">
        <f t="shared" si="2"/>
        <v>土</v>
      </c>
      <c r="J6" s="10" t="str">
        <f t="shared" si="2"/>
        <v>日</v>
      </c>
      <c r="K6" s="10" t="str">
        <f t="shared" si="2"/>
        <v>月</v>
      </c>
      <c r="L6" s="10" t="str">
        <f t="shared" si="2"/>
        <v>火</v>
      </c>
      <c r="M6" s="10" t="str">
        <f t="shared" si="2"/>
        <v>水</v>
      </c>
      <c r="N6" s="10" t="str">
        <f t="shared" si="2"/>
        <v>木</v>
      </c>
      <c r="O6" s="10" t="str">
        <f t="shared" si="2"/>
        <v>金</v>
      </c>
      <c r="P6" s="10" t="str">
        <f t="shared" si="2"/>
        <v>土</v>
      </c>
      <c r="Q6" s="10" t="str">
        <f t="shared" si="2"/>
        <v>日</v>
      </c>
      <c r="R6" s="10" t="str">
        <f t="shared" si="2"/>
        <v>月</v>
      </c>
      <c r="S6" s="10" t="str">
        <f t="shared" si="2"/>
        <v>火</v>
      </c>
      <c r="T6" s="10" t="str">
        <f t="shared" si="2"/>
        <v>水</v>
      </c>
      <c r="U6" s="10" t="str">
        <f t="shared" si="2"/>
        <v>木</v>
      </c>
      <c r="V6" s="10" t="str">
        <f t="shared" si="2"/>
        <v>金</v>
      </c>
      <c r="W6" s="10" t="str">
        <f t="shared" si="2"/>
        <v>土</v>
      </c>
      <c r="X6" s="10" t="str">
        <f t="shared" si="2"/>
        <v>日</v>
      </c>
      <c r="Y6" s="10" t="str">
        <f t="shared" si="2"/>
        <v>月</v>
      </c>
      <c r="Z6" s="10" t="str">
        <f t="shared" si="2"/>
        <v>火</v>
      </c>
      <c r="AA6" s="10" t="str">
        <f t="shared" si="2"/>
        <v>水</v>
      </c>
      <c r="AB6" s="10" t="str">
        <f t="shared" si="2"/>
        <v>木</v>
      </c>
      <c r="AC6" s="10" t="str">
        <f t="shared" si="2"/>
        <v>金</v>
      </c>
      <c r="AD6" s="10" t="str">
        <f t="shared" si="2"/>
        <v>土</v>
      </c>
      <c r="AE6" s="10" t="str">
        <f t="shared" si="2"/>
        <v>日</v>
      </c>
      <c r="AF6" s="10" t="str">
        <f t="shared" si="2"/>
        <v>月</v>
      </c>
      <c r="AG6" s="10" t="str">
        <f t="shared" si="2"/>
        <v>火</v>
      </c>
      <c r="AH6" s="10" t="str">
        <f t="shared" si="2"/>
        <v>水</v>
      </c>
      <c r="AI6" s="10" t="str">
        <f t="shared" si="2"/>
        <v>木</v>
      </c>
      <c r="AJ6" s="113"/>
      <c r="AK6" s="113"/>
      <c r="AL6" s="113"/>
      <c r="AM6" s="114"/>
    </row>
    <row r="7" spans="1:39" ht="18" customHeight="1" x14ac:dyDescent="0.4">
      <c r="A7" s="24"/>
      <c r="B7" s="6" t="s">
        <v>6</v>
      </c>
      <c r="C7" s="7" t="s">
        <v>7</v>
      </c>
      <c r="D7" s="8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 t="s">
        <v>54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15"/>
      <c r="AK7" s="115"/>
      <c r="AL7" s="115"/>
      <c r="AM7" s="116"/>
    </row>
    <row r="8" spans="1:39" ht="18" customHeight="1" x14ac:dyDescent="0.4">
      <c r="A8" s="24"/>
      <c r="B8" s="95" t="s">
        <v>41</v>
      </c>
      <c r="C8" s="96" t="s">
        <v>42</v>
      </c>
      <c r="D8" s="41" t="s">
        <v>0</v>
      </c>
      <c r="E8" s="42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57"/>
      <c r="AK8" s="28"/>
      <c r="AL8" s="18"/>
      <c r="AM8" s="25"/>
    </row>
    <row r="9" spans="1:39" ht="18" customHeight="1" x14ac:dyDescent="0.4">
      <c r="A9" s="24"/>
      <c r="B9" s="92"/>
      <c r="C9" s="94"/>
      <c r="D9" s="44" t="s">
        <v>1</v>
      </c>
      <c r="E9" s="45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18"/>
      <c r="AK9" s="29"/>
      <c r="AL9" s="18"/>
      <c r="AM9" s="25"/>
    </row>
    <row r="10" spans="1:39" ht="18" customHeight="1" x14ac:dyDescent="0.4">
      <c r="A10" s="24"/>
      <c r="B10" s="91" t="s">
        <v>43</v>
      </c>
      <c r="C10" s="93" t="s">
        <v>44</v>
      </c>
      <c r="D10" s="47" t="s">
        <v>0</v>
      </c>
      <c r="E10" s="48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18"/>
      <c r="AK10" s="29"/>
      <c r="AL10" s="18"/>
      <c r="AM10" s="25"/>
    </row>
    <row r="11" spans="1:39" ht="18" customHeight="1" x14ac:dyDescent="0.4">
      <c r="A11" s="24"/>
      <c r="B11" s="92"/>
      <c r="C11" s="94"/>
      <c r="D11" s="44" t="s">
        <v>1</v>
      </c>
      <c r="E11" s="45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18"/>
      <c r="AK11" s="29"/>
      <c r="AL11" s="18"/>
      <c r="AM11" s="25"/>
    </row>
    <row r="12" spans="1:39" ht="18" customHeight="1" x14ac:dyDescent="0.4">
      <c r="A12" s="24"/>
      <c r="B12" s="91" t="s">
        <v>45</v>
      </c>
      <c r="C12" s="93" t="s">
        <v>46</v>
      </c>
      <c r="D12" s="47" t="s">
        <v>0</v>
      </c>
      <c r="E12" s="48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18"/>
      <c r="AK12" s="29"/>
      <c r="AL12" s="18"/>
      <c r="AM12" s="25"/>
    </row>
    <row r="13" spans="1:39" ht="18" customHeight="1" x14ac:dyDescent="0.4">
      <c r="A13" s="24"/>
      <c r="B13" s="92"/>
      <c r="C13" s="94"/>
      <c r="D13" s="44" t="s">
        <v>1</v>
      </c>
      <c r="E13" s="45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18"/>
      <c r="AK13" s="29"/>
      <c r="AL13" s="18"/>
      <c r="AM13" s="25"/>
    </row>
    <row r="14" spans="1:39" ht="18" customHeight="1" x14ac:dyDescent="0.4">
      <c r="A14" s="24"/>
      <c r="B14" s="91" t="s">
        <v>47</v>
      </c>
      <c r="C14" s="93" t="s">
        <v>48</v>
      </c>
      <c r="D14" s="47" t="s">
        <v>0</v>
      </c>
      <c r="E14" s="48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18"/>
      <c r="AK14" s="29"/>
      <c r="AL14" s="18"/>
      <c r="AM14" s="25"/>
    </row>
    <row r="15" spans="1:39" ht="18" customHeight="1" x14ac:dyDescent="0.4">
      <c r="A15" s="24"/>
      <c r="B15" s="92"/>
      <c r="C15" s="94"/>
      <c r="D15" s="44" t="s">
        <v>1</v>
      </c>
      <c r="E15" s="45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18"/>
      <c r="AK15" s="29"/>
      <c r="AL15" s="18"/>
      <c r="AM15" s="25"/>
    </row>
    <row r="16" spans="1:39" ht="18" customHeight="1" x14ac:dyDescent="0.4">
      <c r="A16" s="24"/>
      <c r="B16" s="91" t="s">
        <v>49</v>
      </c>
      <c r="C16" s="93"/>
      <c r="D16" s="47" t="s">
        <v>0</v>
      </c>
      <c r="E16" s="48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18"/>
      <c r="AK16" s="29"/>
      <c r="AL16" s="18"/>
      <c r="AM16" s="25"/>
    </row>
    <row r="17" spans="1:39" ht="18" customHeight="1" x14ac:dyDescent="0.4">
      <c r="A17" s="24"/>
      <c r="B17" s="92"/>
      <c r="C17" s="94"/>
      <c r="D17" s="44" t="s">
        <v>1</v>
      </c>
      <c r="E17" s="45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18"/>
      <c r="AK17" s="29"/>
      <c r="AL17" s="18"/>
      <c r="AM17" s="25"/>
    </row>
    <row r="18" spans="1:39" ht="18" customHeight="1" x14ac:dyDescent="0.4">
      <c r="A18" s="24"/>
      <c r="B18" s="91"/>
      <c r="C18" s="93"/>
      <c r="D18" s="47" t="s">
        <v>0</v>
      </c>
      <c r="E18" s="48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18"/>
      <c r="AK18" s="29"/>
      <c r="AL18" s="18"/>
      <c r="AM18" s="25"/>
    </row>
    <row r="19" spans="1:39" ht="18" customHeight="1" x14ac:dyDescent="0.4">
      <c r="A19" s="24" t="s">
        <v>17</v>
      </c>
      <c r="B19" s="92"/>
      <c r="C19" s="94"/>
      <c r="D19" s="44" t="s">
        <v>1</v>
      </c>
      <c r="E19" s="45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18"/>
      <c r="AK19" s="29"/>
      <c r="AL19" s="18"/>
      <c r="AM19" s="25"/>
    </row>
    <row r="20" spans="1:39" ht="18" customHeight="1" x14ac:dyDescent="0.4">
      <c r="A20" s="24" t="s">
        <v>18</v>
      </c>
      <c r="B20" s="91"/>
      <c r="C20" s="93"/>
      <c r="D20" s="47" t="s">
        <v>0</v>
      </c>
      <c r="E20" s="48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18"/>
      <c r="AK20" s="29"/>
      <c r="AL20" s="18"/>
      <c r="AM20" s="25"/>
    </row>
    <row r="21" spans="1:39" ht="18" customHeight="1" x14ac:dyDescent="0.4">
      <c r="A21" s="24"/>
      <c r="B21" s="92"/>
      <c r="C21" s="94"/>
      <c r="D21" s="44" t="s">
        <v>1</v>
      </c>
      <c r="E21" s="45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18"/>
      <c r="AK21" s="29"/>
      <c r="AL21" s="18"/>
      <c r="AM21" s="25"/>
    </row>
    <row r="22" spans="1:39" ht="18" customHeight="1" x14ac:dyDescent="0.4">
      <c r="A22" s="24"/>
      <c r="B22" s="91"/>
      <c r="C22" s="93"/>
      <c r="D22" s="47" t="s">
        <v>0</v>
      </c>
      <c r="E22" s="48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18"/>
      <c r="AK22" s="29"/>
      <c r="AL22" s="18"/>
      <c r="AM22" s="25"/>
    </row>
    <row r="23" spans="1:39" ht="18" customHeight="1" x14ac:dyDescent="0.4">
      <c r="A23" s="24"/>
      <c r="B23" s="92"/>
      <c r="C23" s="94"/>
      <c r="D23" s="44" t="s">
        <v>1</v>
      </c>
      <c r="E23" s="45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18"/>
      <c r="AK23" s="29"/>
      <c r="AL23" s="18"/>
      <c r="AM23" s="25"/>
    </row>
    <row r="24" spans="1:39" ht="18" customHeight="1" x14ac:dyDescent="0.4">
      <c r="A24" s="24"/>
      <c r="B24" s="91"/>
      <c r="C24" s="93"/>
      <c r="D24" s="47" t="s">
        <v>0</v>
      </c>
      <c r="E24" s="48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18"/>
      <c r="AK24" s="29"/>
      <c r="AL24" s="18"/>
      <c r="AM24" s="25"/>
    </row>
    <row r="25" spans="1:39" ht="18" customHeight="1" x14ac:dyDescent="0.4">
      <c r="A25" s="24"/>
      <c r="B25" s="92"/>
      <c r="C25" s="94"/>
      <c r="D25" s="44" t="s">
        <v>1</v>
      </c>
      <c r="E25" s="45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18"/>
      <c r="AK25" s="29"/>
      <c r="AL25" s="18"/>
      <c r="AM25" s="25"/>
    </row>
    <row r="26" spans="1:39" ht="18" customHeight="1" x14ac:dyDescent="0.4">
      <c r="A26" s="24"/>
      <c r="B26" s="91"/>
      <c r="C26" s="93"/>
      <c r="D26" s="47" t="s">
        <v>0</v>
      </c>
      <c r="E26" s="48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18"/>
      <c r="AK26" s="29"/>
      <c r="AL26" s="18"/>
      <c r="AM26" s="25"/>
    </row>
    <row r="27" spans="1:39" ht="18" customHeight="1" x14ac:dyDescent="0.4">
      <c r="A27" s="24"/>
      <c r="B27" s="92"/>
      <c r="C27" s="94"/>
      <c r="D27" s="44" t="s">
        <v>1</v>
      </c>
      <c r="E27" s="45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18"/>
      <c r="AK27" s="29"/>
      <c r="AL27" s="18"/>
      <c r="AM27" s="25"/>
    </row>
    <row r="28" spans="1:39" ht="18" customHeight="1" x14ac:dyDescent="0.4">
      <c r="A28" s="24"/>
      <c r="B28" s="91"/>
      <c r="C28" s="93"/>
      <c r="D28" s="47" t="s">
        <v>0</v>
      </c>
      <c r="E28" s="48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18"/>
      <c r="AK28" s="29"/>
      <c r="AL28" s="18"/>
      <c r="AM28" s="25"/>
    </row>
    <row r="29" spans="1:39" ht="18" customHeight="1" x14ac:dyDescent="0.4">
      <c r="A29" s="24"/>
      <c r="B29" s="92"/>
      <c r="C29" s="94"/>
      <c r="D29" s="44" t="s">
        <v>1</v>
      </c>
      <c r="E29" s="45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18"/>
      <c r="AK29" s="29"/>
      <c r="AL29" s="18"/>
      <c r="AM29" s="25"/>
    </row>
    <row r="30" spans="1:39" ht="18" customHeight="1" x14ac:dyDescent="0.4">
      <c r="A30" s="24"/>
      <c r="B30" s="91"/>
      <c r="C30" s="93"/>
      <c r="D30" s="47" t="s">
        <v>0</v>
      </c>
      <c r="E30" s="48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18"/>
      <c r="AK30" s="29"/>
      <c r="AL30" s="18"/>
      <c r="AM30" s="25"/>
    </row>
    <row r="31" spans="1:39" ht="18" customHeight="1" x14ac:dyDescent="0.4">
      <c r="A31" s="24"/>
      <c r="B31" s="92"/>
      <c r="C31" s="94"/>
      <c r="D31" s="44" t="s">
        <v>1</v>
      </c>
      <c r="E31" s="45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18"/>
      <c r="AK31" s="29"/>
      <c r="AL31" s="18"/>
      <c r="AM31" s="25"/>
    </row>
    <row r="32" spans="1:39" ht="18" customHeight="1" x14ac:dyDescent="0.4">
      <c r="A32" s="24"/>
      <c r="B32" s="91"/>
      <c r="C32" s="93"/>
      <c r="D32" s="47" t="s">
        <v>0</v>
      </c>
      <c r="E32" s="48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61" t="s">
        <v>20</v>
      </c>
      <c r="AK32" s="29"/>
      <c r="AL32" s="61" t="s">
        <v>22</v>
      </c>
      <c r="AM32" s="25"/>
    </row>
    <row r="33" spans="1:39" ht="18" customHeight="1" x14ac:dyDescent="0.4">
      <c r="A33" s="24"/>
      <c r="B33" s="92"/>
      <c r="C33" s="94"/>
      <c r="D33" s="44" t="s">
        <v>1</v>
      </c>
      <c r="E33" s="45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62" t="s">
        <v>21</v>
      </c>
      <c r="AK33" s="29"/>
      <c r="AL33" s="61" t="s">
        <v>21</v>
      </c>
      <c r="AM33" s="25"/>
    </row>
    <row r="34" spans="1:39" ht="18" customHeight="1" x14ac:dyDescent="0.4">
      <c r="A34" s="24"/>
      <c r="B34" s="91"/>
      <c r="C34" s="93"/>
      <c r="D34" s="47" t="s">
        <v>0</v>
      </c>
      <c r="E34" s="48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61" t="s">
        <v>23</v>
      </c>
      <c r="AK34" s="29"/>
      <c r="AL34" s="61" t="s">
        <v>23</v>
      </c>
      <c r="AM34" s="25"/>
    </row>
    <row r="35" spans="1:39" ht="18" customHeight="1" x14ac:dyDescent="0.4">
      <c r="A35" s="24"/>
      <c r="B35" s="92"/>
      <c r="C35" s="94"/>
      <c r="D35" s="44" t="s">
        <v>1</v>
      </c>
      <c r="E35" s="45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61" t="s">
        <v>24</v>
      </c>
      <c r="AK35" s="29"/>
      <c r="AL35" s="61" t="s">
        <v>24</v>
      </c>
      <c r="AM35" s="25"/>
    </row>
    <row r="36" spans="1:39" ht="18" customHeight="1" x14ac:dyDescent="0.4">
      <c r="A36" s="24"/>
      <c r="B36" s="91"/>
      <c r="C36" s="93"/>
      <c r="D36" s="47" t="s">
        <v>0</v>
      </c>
      <c r="E36" s="48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18"/>
      <c r="AK36" s="29"/>
      <c r="AL36" s="18"/>
      <c r="AM36" s="25"/>
    </row>
    <row r="37" spans="1:39" ht="18" customHeight="1" thickBot="1" x14ac:dyDescent="0.45">
      <c r="A37" s="24"/>
      <c r="B37" s="95"/>
      <c r="C37" s="96"/>
      <c r="D37" s="50" t="s">
        <v>1</v>
      </c>
      <c r="E37" s="51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3"/>
      <c r="AK37" s="30"/>
      <c r="AL37" s="3"/>
      <c r="AM37" s="23"/>
    </row>
    <row r="38" spans="1:39" ht="18" customHeight="1" x14ac:dyDescent="0.4">
      <c r="A38" s="97" t="s">
        <v>16</v>
      </c>
      <c r="B38" s="98"/>
      <c r="C38" s="99"/>
      <c r="D38" s="31" t="s">
        <v>0</v>
      </c>
      <c r="E38" s="33" t="s">
        <v>39</v>
      </c>
      <c r="F38" s="34" t="s">
        <v>39</v>
      </c>
      <c r="G38" s="34" t="s">
        <v>32</v>
      </c>
      <c r="H38" s="34" t="s">
        <v>32</v>
      </c>
      <c r="I38" s="34" t="s">
        <v>26</v>
      </c>
      <c r="J38" s="34" t="s">
        <v>26</v>
      </c>
      <c r="K38" s="34" t="s">
        <v>32</v>
      </c>
      <c r="L38" s="34" t="s">
        <v>32</v>
      </c>
      <c r="M38" s="34" t="s">
        <v>28</v>
      </c>
      <c r="N38" s="34" t="s">
        <v>32</v>
      </c>
      <c r="O38" s="34" t="s">
        <v>32</v>
      </c>
      <c r="P38" s="34" t="s">
        <v>32</v>
      </c>
      <c r="Q38" s="34" t="s">
        <v>26</v>
      </c>
      <c r="R38" s="34" t="s">
        <v>32</v>
      </c>
      <c r="S38" s="34" t="s">
        <v>32</v>
      </c>
      <c r="T38" s="34" t="s">
        <v>32</v>
      </c>
      <c r="U38" s="34" t="s">
        <v>32</v>
      </c>
      <c r="V38" s="34" t="s">
        <v>32</v>
      </c>
      <c r="W38" s="34" t="s">
        <v>26</v>
      </c>
      <c r="X38" s="34" t="s">
        <v>26</v>
      </c>
      <c r="Y38" s="34" t="s">
        <v>32</v>
      </c>
      <c r="Z38" s="34" t="s">
        <v>32</v>
      </c>
      <c r="AA38" s="34" t="s">
        <v>32</v>
      </c>
      <c r="AB38" s="34" t="s">
        <v>28</v>
      </c>
      <c r="AC38" s="34" t="s">
        <v>32</v>
      </c>
      <c r="AD38" s="34" t="s">
        <v>32</v>
      </c>
      <c r="AE38" s="34" t="s">
        <v>26</v>
      </c>
      <c r="AF38" s="34" t="s">
        <v>32</v>
      </c>
      <c r="AG38" s="34" t="s">
        <v>32</v>
      </c>
      <c r="AH38" s="34" t="s">
        <v>32</v>
      </c>
      <c r="AI38" s="34" t="s">
        <v>39</v>
      </c>
      <c r="AJ38" s="2">
        <f>SUM(COUNTIF(E38:AI38,"■"),COUNTIF(E38:AI38,"▲"))</f>
        <v>8</v>
      </c>
      <c r="AK38" s="54" t="s">
        <v>2</v>
      </c>
      <c r="AL38" s="66">
        <f>COUNTA(E38:AI38)-COUNTIF(E38:AI38,"非")</f>
        <v>28</v>
      </c>
      <c r="AM38" s="53" t="s">
        <v>2</v>
      </c>
    </row>
    <row r="39" spans="1:39" ht="18" customHeight="1" thickBot="1" x14ac:dyDescent="0.45">
      <c r="A39" s="100"/>
      <c r="B39" s="101"/>
      <c r="C39" s="102"/>
      <c r="D39" s="32" t="s">
        <v>1</v>
      </c>
      <c r="E39" s="13" t="s">
        <v>39</v>
      </c>
      <c r="F39" s="14" t="s">
        <v>39</v>
      </c>
      <c r="G39" s="14" t="s">
        <v>32</v>
      </c>
      <c r="H39" s="14" t="s">
        <v>32</v>
      </c>
      <c r="I39" s="14" t="s">
        <v>26</v>
      </c>
      <c r="J39" s="14" t="s">
        <v>26</v>
      </c>
      <c r="K39" s="14" t="s">
        <v>32</v>
      </c>
      <c r="L39" s="14" t="s">
        <v>32</v>
      </c>
      <c r="M39" s="14" t="s">
        <v>28</v>
      </c>
      <c r="N39" s="14" t="s">
        <v>32</v>
      </c>
      <c r="O39" s="14" t="s">
        <v>32</v>
      </c>
      <c r="P39" s="14" t="s">
        <v>32</v>
      </c>
      <c r="Q39" s="14" t="s">
        <v>26</v>
      </c>
      <c r="R39" s="14" t="s">
        <v>32</v>
      </c>
      <c r="S39" s="14" t="s">
        <v>32</v>
      </c>
      <c r="T39" s="14" t="s">
        <v>32</v>
      </c>
      <c r="U39" s="14" t="s">
        <v>32</v>
      </c>
      <c r="V39" s="14" t="s">
        <v>32</v>
      </c>
      <c r="W39" s="14" t="s">
        <v>26</v>
      </c>
      <c r="X39" s="14" t="s">
        <v>26</v>
      </c>
      <c r="Y39" s="14" t="s">
        <v>32</v>
      </c>
      <c r="Z39" s="14" t="s">
        <v>57</v>
      </c>
      <c r="AA39" s="14" t="s">
        <v>32</v>
      </c>
      <c r="AB39" s="14" t="s">
        <v>37</v>
      </c>
      <c r="AC39" s="14" t="s">
        <v>32</v>
      </c>
      <c r="AD39" s="14" t="s">
        <v>32</v>
      </c>
      <c r="AE39" s="14" t="s">
        <v>26</v>
      </c>
      <c r="AF39" s="14" t="s">
        <v>32</v>
      </c>
      <c r="AG39" s="17" t="s">
        <v>32</v>
      </c>
      <c r="AH39" s="17" t="s">
        <v>32</v>
      </c>
      <c r="AI39" s="14" t="s">
        <v>39</v>
      </c>
      <c r="AJ39" s="3">
        <f>SUM(COUNTIF(E39:AI39,"■"),COUNTIF(E39:AI39,"▲"),COUNTIF(E39:AI39,"●"))</f>
        <v>8</v>
      </c>
      <c r="AK39" s="55" t="s">
        <v>2</v>
      </c>
      <c r="AL39" s="67">
        <f>COUNTA(E39:AI39)-COUNTIF(E39:AI39,"非")</f>
        <v>28</v>
      </c>
      <c r="AM39" s="4" t="s">
        <v>2</v>
      </c>
    </row>
    <row r="40" spans="1:39" ht="18" customHeight="1" x14ac:dyDescent="0.4">
      <c r="A40" s="20"/>
      <c r="B40" s="2"/>
      <c r="C40" s="2"/>
      <c r="D40" s="103" t="s">
        <v>11</v>
      </c>
      <c r="E40" s="106" t="s">
        <v>50</v>
      </c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 t="s">
        <v>56</v>
      </c>
      <c r="AA40" s="82"/>
      <c r="AB40" s="82" t="s">
        <v>55</v>
      </c>
      <c r="AC40" s="82"/>
      <c r="AD40" s="82"/>
      <c r="AE40" s="82"/>
      <c r="AF40" s="82"/>
      <c r="AG40" s="82"/>
      <c r="AH40" s="82" t="s">
        <v>58</v>
      </c>
      <c r="AI40" s="85"/>
      <c r="AJ40" s="20" t="str">
        <f>C5&amp;+"月現場休工率（実績）"</f>
        <v>10月現場休工率（実績）</v>
      </c>
      <c r="AK40" s="2"/>
      <c r="AL40" s="2"/>
      <c r="AM40" s="21"/>
    </row>
    <row r="41" spans="1:39" ht="18" customHeight="1" x14ac:dyDescent="0.4">
      <c r="A41" s="24"/>
      <c r="B41" s="62" t="s">
        <v>25</v>
      </c>
      <c r="C41" s="18"/>
      <c r="D41" s="104"/>
      <c r="E41" s="107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6"/>
      <c r="AJ41" s="24" t="s">
        <v>3</v>
      </c>
      <c r="AK41" s="18"/>
      <c r="AL41" s="70">
        <f>AJ39</f>
        <v>8</v>
      </c>
      <c r="AM41" s="25"/>
    </row>
    <row r="42" spans="1:39" ht="18" customHeight="1" x14ac:dyDescent="0.4">
      <c r="A42" s="24"/>
      <c r="B42" s="63" t="s">
        <v>27</v>
      </c>
      <c r="C42" s="64" t="s">
        <v>60</v>
      </c>
      <c r="D42" s="104"/>
      <c r="E42" s="107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6"/>
      <c r="AJ42" s="24" t="s">
        <v>4</v>
      </c>
      <c r="AK42" s="18"/>
      <c r="AL42" s="70">
        <f>AL39</f>
        <v>28</v>
      </c>
      <c r="AM42" s="25"/>
    </row>
    <row r="43" spans="1:39" ht="18" customHeight="1" x14ac:dyDescent="0.4">
      <c r="A43" s="24"/>
      <c r="B43" s="63" t="s">
        <v>29</v>
      </c>
      <c r="C43" s="64" t="s">
        <v>61</v>
      </c>
      <c r="D43" s="104"/>
      <c r="E43" s="107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6"/>
      <c r="AJ43" s="117" t="s">
        <v>5</v>
      </c>
      <c r="AK43" s="113"/>
      <c r="AL43" s="113"/>
      <c r="AM43" s="114"/>
    </row>
    <row r="44" spans="1:39" ht="18" customHeight="1" thickBot="1" x14ac:dyDescent="0.45">
      <c r="A44" s="24"/>
      <c r="B44" s="63" t="s">
        <v>30</v>
      </c>
      <c r="C44" s="64" t="s">
        <v>31</v>
      </c>
      <c r="D44" s="104"/>
      <c r="E44" s="107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6"/>
      <c r="AJ44" s="26"/>
      <c r="AK44" s="19" t="s">
        <v>9</v>
      </c>
      <c r="AL44" s="68">
        <f>IFERROR(AL41/AL42,"")</f>
        <v>0.2857142857142857</v>
      </c>
      <c r="AM44" s="27"/>
    </row>
    <row r="45" spans="1:39" ht="18" customHeight="1" x14ac:dyDescent="0.4">
      <c r="A45" s="24"/>
      <c r="B45" s="63" t="s">
        <v>33</v>
      </c>
      <c r="C45" s="64" t="s">
        <v>34</v>
      </c>
      <c r="D45" s="104"/>
      <c r="E45" s="107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6"/>
      <c r="AJ45" s="20" t="s">
        <v>10</v>
      </c>
      <c r="AK45" s="2"/>
      <c r="AL45" s="2"/>
      <c r="AM45" s="21"/>
    </row>
    <row r="46" spans="1:39" ht="18" customHeight="1" x14ac:dyDescent="0.4">
      <c r="A46" s="24"/>
      <c r="B46" s="63" t="s">
        <v>38</v>
      </c>
      <c r="C46" s="64" t="s">
        <v>35</v>
      </c>
      <c r="D46" s="104"/>
      <c r="E46" s="107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6"/>
      <c r="AJ46" s="24" t="s">
        <v>3</v>
      </c>
      <c r="AK46" s="18"/>
      <c r="AL46" s="70">
        <f>AL41</f>
        <v>8</v>
      </c>
      <c r="AM46" s="25"/>
    </row>
    <row r="47" spans="1:39" ht="18" customHeight="1" x14ac:dyDescent="0.4">
      <c r="A47" s="24"/>
      <c r="B47" s="63" t="s">
        <v>36</v>
      </c>
      <c r="C47" s="64" t="s">
        <v>62</v>
      </c>
      <c r="D47" s="104"/>
      <c r="E47" s="107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6"/>
      <c r="AJ47" s="24" t="s">
        <v>4</v>
      </c>
      <c r="AK47" s="18"/>
      <c r="AL47" s="70">
        <f>AL42</f>
        <v>28</v>
      </c>
      <c r="AM47" s="25"/>
    </row>
    <row r="48" spans="1:39" ht="18" customHeight="1" x14ac:dyDescent="0.4">
      <c r="A48" s="24"/>
      <c r="B48" s="63" t="s">
        <v>39</v>
      </c>
      <c r="C48" s="64" t="s">
        <v>40</v>
      </c>
      <c r="D48" s="104"/>
      <c r="E48" s="107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6"/>
      <c r="AJ48" s="117" t="s">
        <v>5</v>
      </c>
      <c r="AK48" s="113"/>
      <c r="AL48" s="113"/>
      <c r="AM48" s="114"/>
    </row>
    <row r="49" spans="1:40" ht="18" customHeight="1" thickBot="1" x14ac:dyDescent="0.45">
      <c r="A49" s="22"/>
      <c r="B49" s="3"/>
      <c r="C49" s="65"/>
      <c r="D49" s="105"/>
      <c r="E49" s="108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7"/>
      <c r="AJ49" s="22"/>
      <c r="AK49" s="3" t="s">
        <v>9</v>
      </c>
      <c r="AL49" s="69">
        <f>IFERROR(AL46/AL47,"")</f>
        <v>0.2857142857142857</v>
      </c>
      <c r="AM49" s="23"/>
    </row>
    <row r="50" spans="1:40" ht="8.25" customHeight="1" x14ac:dyDescent="0.4"/>
    <row r="51" spans="1:40" ht="18" customHeight="1" x14ac:dyDescent="0.4">
      <c r="B51" s="88" t="s">
        <v>14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90"/>
    </row>
    <row r="52" spans="1:40" ht="18" customHeight="1" x14ac:dyDescent="0.4">
      <c r="B52" s="76" t="s">
        <v>13</v>
      </c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8"/>
      <c r="AM52" s="38"/>
      <c r="AN52" s="38"/>
    </row>
    <row r="53" spans="1:40" ht="18" customHeight="1" x14ac:dyDescent="0.4">
      <c r="B53" s="76" t="s">
        <v>59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8"/>
      <c r="AM53" s="38"/>
      <c r="AN53" s="38"/>
    </row>
    <row r="54" spans="1:40" ht="18" customHeight="1" x14ac:dyDescent="0.4">
      <c r="B54" s="79" t="s">
        <v>15</v>
      </c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1"/>
      <c r="AM54" s="38"/>
      <c r="AN54" s="38"/>
    </row>
    <row r="55" spans="1:40" ht="9" customHeight="1" x14ac:dyDescent="0.4">
      <c r="B55" s="38"/>
      <c r="C55" s="38"/>
      <c r="AJ55" s="38"/>
      <c r="AK55" s="38"/>
      <c r="AL55" s="38"/>
      <c r="AM55" s="38"/>
      <c r="AN55" s="38"/>
    </row>
  </sheetData>
  <mergeCells count="73">
    <mergeCell ref="AJ43:AM43"/>
    <mergeCell ref="AJ48:AM48"/>
    <mergeCell ref="H2:R2"/>
    <mergeCell ref="A1:D2"/>
    <mergeCell ref="H1:Z1"/>
    <mergeCell ref="AJ5:AM7"/>
    <mergeCell ref="B8:B9"/>
    <mergeCell ref="C8:C9"/>
    <mergeCell ref="B12:B13"/>
    <mergeCell ref="C12:C13"/>
    <mergeCell ref="B10:B11"/>
    <mergeCell ref="C10:C11"/>
    <mergeCell ref="B14:B15"/>
    <mergeCell ref="C14:C15"/>
    <mergeCell ref="B16:B17"/>
    <mergeCell ref="C16:C17"/>
    <mergeCell ref="B18:B19"/>
    <mergeCell ref="C18:C19"/>
    <mergeCell ref="B20:B21"/>
    <mergeCell ref="C20:C21"/>
    <mergeCell ref="B22:B23"/>
    <mergeCell ref="C22:C23"/>
    <mergeCell ref="B24:B25"/>
    <mergeCell ref="C24:C25"/>
    <mergeCell ref="B26:B27"/>
    <mergeCell ref="C26:C27"/>
    <mergeCell ref="B28:B29"/>
    <mergeCell ref="C28:C29"/>
    <mergeCell ref="F40:F49"/>
    <mergeCell ref="B30:B31"/>
    <mergeCell ref="C30:C31"/>
    <mergeCell ref="B32:B33"/>
    <mergeCell ref="C32:C33"/>
    <mergeCell ref="B34:B35"/>
    <mergeCell ref="C34:C35"/>
    <mergeCell ref="B36:B37"/>
    <mergeCell ref="C36:C37"/>
    <mergeCell ref="A38:C39"/>
    <mergeCell ref="D40:D49"/>
    <mergeCell ref="E40:E49"/>
    <mergeCell ref="R40:R49"/>
    <mergeCell ref="G40:G49"/>
    <mergeCell ref="H40:H49"/>
    <mergeCell ref="I40:I49"/>
    <mergeCell ref="J40:J49"/>
    <mergeCell ref="K40:K49"/>
    <mergeCell ref="L40:L49"/>
    <mergeCell ref="M40:M49"/>
    <mergeCell ref="N40:N49"/>
    <mergeCell ref="O40:O49"/>
    <mergeCell ref="P40:P49"/>
    <mergeCell ref="Q40:Q49"/>
    <mergeCell ref="T40:T49"/>
    <mergeCell ref="U40:U49"/>
    <mergeCell ref="V40:V49"/>
    <mergeCell ref="W40:W49"/>
    <mergeCell ref="X40:X49"/>
    <mergeCell ref="B52:AL52"/>
    <mergeCell ref="B53:AL53"/>
    <mergeCell ref="B54:AL54"/>
    <mergeCell ref="AE40:AE49"/>
    <mergeCell ref="AF40:AF49"/>
    <mergeCell ref="AG40:AG49"/>
    <mergeCell ref="AH40:AH49"/>
    <mergeCell ref="AI40:AI49"/>
    <mergeCell ref="B51:AL51"/>
    <mergeCell ref="Y40:Y49"/>
    <mergeCell ref="Z40:Z49"/>
    <mergeCell ref="AA40:AA49"/>
    <mergeCell ref="AB40:AB49"/>
    <mergeCell ref="AC40:AC49"/>
    <mergeCell ref="AD40:AD49"/>
    <mergeCell ref="S40:S49"/>
  </mergeCells>
  <phoneticPr fontId="1"/>
  <conditionalFormatting sqref="B5:B6">
    <cfRule type="cellIs" dxfId="15" priority="53" operator="equal">
      <formula>1</formula>
    </cfRule>
  </conditionalFormatting>
  <conditionalFormatting sqref="E5:AI39">
    <cfRule type="expression" dxfId="14" priority="52">
      <formula>OR(E$4=1,E$4=7)</formula>
    </cfRule>
  </conditionalFormatting>
  <conditionalFormatting sqref="AI38">
    <cfRule type="expression" dxfId="13" priority="41">
      <formula>AND($AI$5="",$AI$38&lt;&gt;"")</formula>
    </cfRule>
  </conditionalFormatting>
  <conditionalFormatting sqref="AI39">
    <cfRule type="expression" dxfId="12" priority="40">
      <formula>AND($AI$5="",$AI$39&lt;&gt;"")</formula>
    </cfRule>
  </conditionalFormatting>
  <conditionalFormatting sqref="AG39">
    <cfRule type="expression" dxfId="11" priority="39" stopIfTrue="1">
      <formula>AND($AG$5="",$AG$39&lt;&gt;"")</formula>
    </cfRule>
  </conditionalFormatting>
  <conditionalFormatting sqref="AG38">
    <cfRule type="expression" dxfId="10" priority="38">
      <formula>AND($AG$5="",$AG$38&lt;&gt;"")</formula>
    </cfRule>
  </conditionalFormatting>
  <conditionalFormatting sqref="AH39">
    <cfRule type="expression" dxfId="9" priority="37" stopIfTrue="1">
      <formula>AND($AH$5="",$AH$39&lt;&gt;"")</formula>
    </cfRule>
  </conditionalFormatting>
  <conditionalFormatting sqref="AH38">
    <cfRule type="expression" dxfId="8" priority="36">
      <formula>AND($AH$5="",$AH$38&lt;&gt;"")</formula>
    </cfRule>
  </conditionalFormatting>
  <dataValidations count="2">
    <dataValidation type="list" allowBlank="1" showInputMessage="1" showErrorMessage="1" sqref="E38:AI39">
      <formula1>$B$42:$B$49</formula1>
    </dataValidation>
    <dataValidation type="list" allowBlank="1" showInputMessage="1" showErrorMessage="1" sqref="E7:AI7">
      <formula1>"祝,休"</formula1>
    </dataValidation>
  </dataValidations>
  <pageMargins left="0.70866141732283472" right="0.70866141732283472" top="0.74803149606299213" bottom="0.74803149606299213" header="0.31496062992125984" footer="0.31496062992125984"/>
  <pageSetup paperSize="8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5"/>
  <sheetViews>
    <sheetView showZeros="0" tabSelected="1" zoomScale="80" zoomScaleNormal="80" zoomScaleSheetLayoutView="80" workbookViewId="0">
      <selection activeCell="W23" sqref="W23"/>
    </sheetView>
  </sheetViews>
  <sheetFormatPr defaultRowHeight="13.5" x14ac:dyDescent="0.4"/>
  <cols>
    <col min="1" max="1" width="3.125" style="1" customWidth="1"/>
    <col min="2" max="2" width="11.25" style="1" customWidth="1"/>
    <col min="3" max="3" width="18" style="1" customWidth="1"/>
    <col min="4" max="4" width="5.625" style="40" customWidth="1"/>
    <col min="5" max="35" width="4.625" style="40" customWidth="1"/>
    <col min="36" max="36" width="10.625" style="1" customWidth="1"/>
    <col min="37" max="37" width="4.625" style="1" customWidth="1"/>
    <col min="38" max="38" width="10.625" style="1" customWidth="1"/>
    <col min="39" max="39" width="4.625" style="1" customWidth="1"/>
    <col min="40" max="16384" width="9" style="1"/>
  </cols>
  <sheetData>
    <row r="1" spans="1:39" ht="15" customHeight="1" x14ac:dyDescent="0.4">
      <c r="A1" s="110" t="s">
        <v>8</v>
      </c>
      <c r="B1" s="110"/>
      <c r="C1" s="110"/>
      <c r="D1" s="110"/>
      <c r="G1" s="60" t="s">
        <v>19</v>
      </c>
      <c r="H1" s="111" t="s">
        <v>63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spans="1:39" ht="15" customHeight="1" thickBot="1" x14ac:dyDescent="0.45">
      <c r="A2" s="110"/>
      <c r="B2" s="110"/>
      <c r="C2" s="110"/>
      <c r="D2" s="110"/>
      <c r="F2" s="71"/>
      <c r="G2" s="72" t="s">
        <v>52</v>
      </c>
      <c r="H2" s="109" t="s">
        <v>53</v>
      </c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pans="1:39" ht="18.95" hidden="1" customHeight="1" x14ac:dyDescent="0.4">
      <c r="A3" s="40"/>
      <c r="B3" s="40"/>
      <c r="C3" s="40"/>
      <c r="E3" s="35">
        <f>DATE($B5+2018,$C5,1)</f>
        <v>45413</v>
      </c>
      <c r="F3" s="35">
        <f>DATE($B5+2018,$C5,2)</f>
        <v>45414</v>
      </c>
      <c r="G3" s="35">
        <f>DATE($B5+2018,$C5,3)</f>
        <v>45415</v>
      </c>
      <c r="H3" s="35">
        <f>DATE($B5+2018,$C5,4)</f>
        <v>45416</v>
      </c>
      <c r="I3" s="35">
        <f>DATE($B5+2018,$C5,5)</f>
        <v>45417</v>
      </c>
      <c r="J3" s="35">
        <f>DATE($B5+2018,$C5,6)</f>
        <v>45418</v>
      </c>
      <c r="K3" s="35">
        <f>DATE($B5+2018,$C5,7)</f>
        <v>45419</v>
      </c>
      <c r="L3" s="35">
        <f>DATE($B5+2018,$C5,8)</f>
        <v>45420</v>
      </c>
      <c r="M3" s="35">
        <f>DATE($B5+2018,$C5,9)</f>
        <v>45421</v>
      </c>
      <c r="N3" s="35">
        <f>DATE($B5+2018,$C5,10)</f>
        <v>45422</v>
      </c>
      <c r="O3" s="35">
        <f>DATE($B5+2018,$C5,11)</f>
        <v>45423</v>
      </c>
      <c r="P3" s="35">
        <f>DATE($B5+2018,$C5,12)</f>
        <v>45424</v>
      </c>
      <c r="Q3" s="35">
        <f>DATE($B5+2018,$C5,13)</f>
        <v>45425</v>
      </c>
      <c r="R3" s="35">
        <f>DATE($B5+2018,$C5,14)</f>
        <v>45426</v>
      </c>
      <c r="S3" s="35">
        <f>DATE($B5+2018,$C5,15)</f>
        <v>45427</v>
      </c>
      <c r="T3" s="35">
        <f>DATE($B5+2018,$C5,16)</f>
        <v>45428</v>
      </c>
      <c r="U3" s="35">
        <f>DATE($B5+2018,$C5,17)</f>
        <v>45429</v>
      </c>
      <c r="V3" s="35">
        <f>DATE($B5+2018,$C5,18)</f>
        <v>45430</v>
      </c>
      <c r="W3" s="35">
        <f>DATE($B5+2018,$C5,19)</f>
        <v>45431</v>
      </c>
      <c r="X3" s="35">
        <f>DATE($B5+2018,$C5,20)</f>
        <v>45432</v>
      </c>
      <c r="Y3" s="35">
        <f>DATE($B5+2018,$C5,21)</f>
        <v>45433</v>
      </c>
      <c r="Z3" s="35">
        <f>DATE($B5+2018,$C5,22)</f>
        <v>45434</v>
      </c>
      <c r="AA3" s="35">
        <f>DATE($B5+2018,$C5,23)</f>
        <v>45435</v>
      </c>
      <c r="AB3" s="35">
        <f>DATE($B5+2018,$C5,24)</f>
        <v>45436</v>
      </c>
      <c r="AC3" s="35">
        <f>DATE($B5+2018,$C5,25)</f>
        <v>45437</v>
      </c>
      <c r="AD3" s="35">
        <f>DATE($B5+2018,$C5,26)</f>
        <v>45438</v>
      </c>
      <c r="AE3" s="35">
        <f>DATE($B5+2018,$C5,27)</f>
        <v>45439</v>
      </c>
      <c r="AF3" s="35">
        <f>DATE($B5+2018,$C5,28)</f>
        <v>45440</v>
      </c>
      <c r="AG3" s="35">
        <f>DATE($B5+2018,$C5,29)</f>
        <v>45441</v>
      </c>
      <c r="AH3" s="35">
        <f>DATE($B5+2018,$C5,30)</f>
        <v>45442</v>
      </c>
      <c r="AI3" s="35">
        <f>DATE($B5+2018,$C5,31)</f>
        <v>45443</v>
      </c>
    </row>
    <row r="4" spans="1:39" ht="18.95" hidden="1" customHeight="1" thickBot="1" x14ac:dyDescent="0.45">
      <c r="A4" s="40"/>
      <c r="B4" s="40"/>
      <c r="C4" s="40"/>
      <c r="E4" s="56">
        <f>IF(E5="","",IF(OR(E7="祝",E7="休"),1,WEEKDAY(E3,1)))</f>
        <v>4</v>
      </c>
      <c r="F4" s="56">
        <f t="shared" ref="F4:AI4" si="0">IF(F5="","",IF(OR(F7="祝",F7="休"),1,WEEKDAY(F3,1)))</f>
        <v>5</v>
      </c>
      <c r="G4" s="56">
        <f t="shared" si="0"/>
        <v>6</v>
      </c>
      <c r="H4" s="56">
        <f t="shared" si="0"/>
        <v>7</v>
      </c>
      <c r="I4" s="56">
        <f t="shared" si="0"/>
        <v>1</v>
      </c>
      <c r="J4" s="56">
        <f t="shared" si="0"/>
        <v>2</v>
      </c>
      <c r="K4" s="56">
        <f t="shared" si="0"/>
        <v>3</v>
      </c>
      <c r="L4" s="56">
        <f t="shared" si="0"/>
        <v>4</v>
      </c>
      <c r="M4" s="56">
        <f t="shared" si="0"/>
        <v>5</v>
      </c>
      <c r="N4" s="56">
        <f t="shared" si="0"/>
        <v>6</v>
      </c>
      <c r="O4" s="56">
        <f t="shared" si="0"/>
        <v>7</v>
      </c>
      <c r="P4" s="56">
        <f t="shared" si="0"/>
        <v>1</v>
      </c>
      <c r="Q4" s="56">
        <f t="shared" si="0"/>
        <v>2</v>
      </c>
      <c r="R4" s="56">
        <f t="shared" si="0"/>
        <v>1</v>
      </c>
      <c r="S4" s="56">
        <f t="shared" si="0"/>
        <v>4</v>
      </c>
      <c r="T4" s="56">
        <f t="shared" si="0"/>
        <v>5</v>
      </c>
      <c r="U4" s="56">
        <f t="shared" si="0"/>
        <v>6</v>
      </c>
      <c r="V4" s="56">
        <f t="shared" si="0"/>
        <v>7</v>
      </c>
      <c r="W4" s="56">
        <f t="shared" si="0"/>
        <v>1</v>
      </c>
      <c r="X4" s="56">
        <f t="shared" si="0"/>
        <v>2</v>
      </c>
      <c r="Y4" s="56">
        <f t="shared" si="0"/>
        <v>3</v>
      </c>
      <c r="Z4" s="56">
        <f t="shared" si="0"/>
        <v>4</v>
      </c>
      <c r="AA4" s="56">
        <f t="shared" si="0"/>
        <v>5</v>
      </c>
      <c r="AB4" s="56">
        <f t="shared" si="0"/>
        <v>6</v>
      </c>
      <c r="AC4" s="56">
        <f t="shared" si="0"/>
        <v>7</v>
      </c>
      <c r="AD4" s="56">
        <f t="shared" si="0"/>
        <v>1</v>
      </c>
      <c r="AE4" s="56">
        <f t="shared" si="0"/>
        <v>2</v>
      </c>
      <c r="AF4" s="56">
        <f t="shared" si="0"/>
        <v>3</v>
      </c>
      <c r="AG4" s="56">
        <f t="shared" si="0"/>
        <v>4</v>
      </c>
      <c r="AH4" s="56">
        <f t="shared" si="0"/>
        <v>5</v>
      </c>
      <c r="AI4" s="56">
        <f t="shared" si="0"/>
        <v>6</v>
      </c>
    </row>
    <row r="5" spans="1:39" ht="18" customHeight="1" x14ac:dyDescent="0.4">
      <c r="A5" s="20"/>
      <c r="B5" s="58">
        <v>6</v>
      </c>
      <c r="C5" s="59">
        <v>5</v>
      </c>
      <c r="D5" s="5"/>
      <c r="E5" s="15">
        <f>IF($C$5=MONTH(E3),DAY(E3),"")</f>
        <v>1</v>
      </c>
      <c r="F5" s="16">
        <f t="shared" ref="F5:AI5" si="1">IF($C$5=MONTH(F3),DAY(F3),"")</f>
        <v>2</v>
      </c>
      <c r="G5" s="16">
        <f t="shared" si="1"/>
        <v>3</v>
      </c>
      <c r="H5" s="16">
        <f t="shared" si="1"/>
        <v>4</v>
      </c>
      <c r="I5" s="16">
        <f t="shared" si="1"/>
        <v>5</v>
      </c>
      <c r="J5" s="16">
        <f t="shared" si="1"/>
        <v>6</v>
      </c>
      <c r="K5" s="16">
        <f t="shared" si="1"/>
        <v>7</v>
      </c>
      <c r="L5" s="16">
        <f t="shared" si="1"/>
        <v>8</v>
      </c>
      <c r="M5" s="16">
        <f t="shared" si="1"/>
        <v>9</v>
      </c>
      <c r="N5" s="16">
        <f t="shared" si="1"/>
        <v>10</v>
      </c>
      <c r="O5" s="16">
        <f t="shared" si="1"/>
        <v>11</v>
      </c>
      <c r="P5" s="16">
        <f t="shared" si="1"/>
        <v>12</v>
      </c>
      <c r="Q5" s="16">
        <f t="shared" si="1"/>
        <v>13</v>
      </c>
      <c r="R5" s="16">
        <f t="shared" si="1"/>
        <v>14</v>
      </c>
      <c r="S5" s="16">
        <f t="shared" si="1"/>
        <v>15</v>
      </c>
      <c r="T5" s="16">
        <f t="shared" si="1"/>
        <v>16</v>
      </c>
      <c r="U5" s="16">
        <f t="shared" si="1"/>
        <v>17</v>
      </c>
      <c r="V5" s="16">
        <f t="shared" si="1"/>
        <v>18</v>
      </c>
      <c r="W5" s="16">
        <f t="shared" si="1"/>
        <v>19</v>
      </c>
      <c r="X5" s="16">
        <f t="shared" si="1"/>
        <v>20</v>
      </c>
      <c r="Y5" s="16">
        <f t="shared" si="1"/>
        <v>21</v>
      </c>
      <c r="Z5" s="16">
        <f t="shared" si="1"/>
        <v>22</v>
      </c>
      <c r="AA5" s="16">
        <f t="shared" si="1"/>
        <v>23</v>
      </c>
      <c r="AB5" s="16">
        <f t="shared" si="1"/>
        <v>24</v>
      </c>
      <c r="AC5" s="16">
        <f t="shared" si="1"/>
        <v>25</v>
      </c>
      <c r="AD5" s="16">
        <f t="shared" si="1"/>
        <v>26</v>
      </c>
      <c r="AE5" s="16">
        <f t="shared" si="1"/>
        <v>27</v>
      </c>
      <c r="AF5" s="16">
        <f t="shared" si="1"/>
        <v>28</v>
      </c>
      <c r="AG5" s="16">
        <f t="shared" si="1"/>
        <v>29</v>
      </c>
      <c r="AH5" s="16">
        <f t="shared" si="1"/>
        <v>30</v>
      </c>
      <c r="AI5" s="16">
        <f t="shared" si="1"/>
        <v>31</v>
      </c>
      <c r="AJ5" s="98" t="s">
        <v>12</v>
      </c>
      <c r="AK5" s="98"/>
      <c r="AL5" s="98"/>
      <c r="AM5" s="112"/>
    </row>
    <row r="6" spans="1:39" ht="18" customHeight="1" thickBot="1" x14ac:dyDescent="0.45">
      <c r="A6" s="22"/>
      <c r="B6" s="39"/>
      <c r="C6" s="36"/>
      <c r="D6" s="37"/>
      <c r="E6" s="9" t="str">
        <f t="shared" ref="E6:AI6" si="2">IF(E5="","",TEXT(E3,"aaa"))</f>
        <v>水</v>
      </c>
      <c r="F6" s="10" t="str">
        <f t="shared" si="2"/>
        <v>木</v>
      </c>
      <c r="G6" s="10" t="str">
        <f t="shared" si="2"/>
        <v>金</v>
      </c>
      <c r="H6" s="10" t="str">
        <f t="shared" si="2"/>
        <v>土</v>
      </c>
      <c r="I6" s="10" t="str">
        <f t="shared" si="2"/>
        <v>日</v>
      </c>
      <c r="J6" s="10" t="str">
        <f t="shared" si="2"/>
        <v>月</v>
      </c>
      <c r="K6" s="10" t="str">
        <f t="shared" si="2"/>
        <v>火</v>
      </c>
      <c r="L6" s="10" t="str">
        <f t="shared" si="2"/>
        <v>水</v>
      </c>
      <c r="M6" s="10" t="str">
        <f t="shared" si="2"/>
        <v>木</v>
      </c>
      <c r="N6" s="10" t="str">
        <f t="shared" si="2"/>
        <v>金</v>
      </c>
      <c r="O6" s="10" t="str">
        <f t="shared" si="2"/>
        <v>土</v>
      </c>
      <c r="P6" s="10" t="str">
        <f t="shared" si="2"/>
        <v>日</v>
      </c>
      <c r="Q6" s="10" t="str">
        <f t="shared" si="2"/>
        <v>月</v>
      </c>
      <c r="R6" s="10" t="str">
        <f t="shared" si="2"/>
        <v>火</v>
      </c>
      <c r="S6" s="10" t="str">
        <f t="shared" si="2"/>
        <v>水</v>
      </c>
      <c r="T6" s="10" t="str">
        <f t="shared" si="2"/>
        <v>木</v>
      </c>
      <c r="U6" s="10" t="str">
        <f t="shared" si="2"/>
        <v>金</v>
      </c>
      <c r="V6" s="10" t="str">
        <f t="shared" si="2"/>
        <v>土</v>
      </c>
      <c r="W6" s="10" t="str">
        <f t="shared" si="2"/>
        <v>日</v>
      </c>
      <c r="X6" s="10" t="str">
        <f t="shared" si="2"/>
        <v>月</v>
      </c>
      <c r="Y6" s="10" t="str">
        <f t="shared" si="2"/>
        <v>火</v>
      </c>
      <c r="Z6" s="10" t="str">
        <f t="shared" si="2"/>
        <v>水</v>
      </c>
      <c r="AA6" s="10" t="str">
        <f t="shared" si="2"/>
        <v>木</v>
      </c>
      <c r="AB6" s="10" t="str">
        <f t="shared" si="2"/>
        <v>金</v>
      </c>
      <c r="AC6" s="10" t="str">
        <f t="shared" si="2"/>
        <v>土</v>
      </c>
      <c r="AD6" s="10" t="str">
        <f t="shared" si="2"/>
        <v>日</v>
      </c>
      <c r="AE6" s="10" t="str">
        <f t="shared" si="2"/>
        <v>月</v>
      </c>
      <c r="AF6" s="10" t="str">
        <f t="shared" si="2"/>
        <v>火</v>
      </c>
      <c r="AG6" s="10" t="str">
        <f t="shared" si="2"/>
        <v>水</v>
      </c>
      <c r="AH6" s="10" t="str">
        <f t="shared" si="2"/>
        <v>木</v>
      </c>
      <c r="AI6" s="10" t="str">
        <f t="shared" si="2"/>
        <v>金</v>
      </c>
      <c r="AJ6" s="113"/>
      <c r="AK6" s="113"/>
      <c r="AL6" s="113"/>
      <c r="AM6" s="114"/>
    </row>
    <row r="7" spans="1:39" ht="18" customHeight="1" x14ac:dyDescent="0.4">
      <c r="A7" s="24"/>
      <c r="B7" s="6" t="s">
        <v>6</v>
      </c>
      <c r="C7" s="7" t="s">
        <v>7</v>
      </c>
      <c r="D7" s="8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 t="s">
        <v>54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15"/>
      <c r="AK7" s="115"/>
      <c r="AL7" s="115"/>
      <c r="AM7" s="116"/>
    </row>
    <row r="8" spans="1:39" ht="18" customHeight="1" x14ac:dyDescent="0.4">
      <c r="A8" s="24"/>
      <c r="B8" s="95"/>
      <c r="C8" s="96"/>
      <c r="D8" s="41" t="s">
        <v>0</v>
      </c>
      <c r="E8" s="42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57"/>
      <c r="AK8" s="28"/>
      <c r="AL8" s="18"/>
      <c r="AM8" s="25"/>
    </row>
    <row r="9" spans="1:39" ht="18" customHeight="1" x14ac:dyDescent="0.4">
      <c r="A9" s="24"/>
      <c r="B9" s="92"/>
      <c r="C9" s="94"/>
      <c r="D9" s="44" t="s">
        <v>1</v>
      </c>
      <c r="E9" s="45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18"/>
      <c r="AK9" s="29"/>
      <c r="AL9" s="18"/>
      <c r="AM9" s="25"/>
    </row>
    <row r="10" spans="1:39" ht="18" customHeight="1" x14ac:dyDescent="0.4">
      <c r="A10" s="24"/>
      <c r="B10" s="91"/>
      <c r="C10" s="93"/>
      <c r="D10" s="47" t="s">
        <v>0</v>
      </c>
      <c r="E10" s="48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18"/>
      <c r="AK10" s="29"/>
      <c r="AL10" s="18"/>
      <c r="AM10" s="25"/>
    </row>
    <row r="11" spans="1:39" ht="18" customHeight="1" x14ac:dyDescent="0.4">
      <c r="A11" s="24"/>
      <c r="B11" s="92"/>
      <c r="C11" s="94"/>
      <c r="D11" s="44" t="s">
        <v>1</v>
      </c>
      <c r="E11" s="45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18"/>
      <c r="AK11" s="29"/>
      <c r="AL11" s="18"/>
      <c r="AM11" s="25"/>
    </row>
    <row r="12" spans="1:39" ht="18" customHeight="1" x14ac:dyDescent="0.4">
      <c r="A12" s="24"/>
      <c r="B12" s="91"/>
      <c r="C12" s="93"/>
      <c r="D12" s="47" t="s">
        <v>0</v>
      </c>
      <c r="E12" s="48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18"/>
      <c r="AK12" s="29"/>
      <c r="AL12" s="18"/>
      <c r="AM12" s="25"/>
    </row>
    <row r="13" spans="1:39" ht="18" customHeight="1" x14ac:dyDescent="0.4">
      <c r="A13" s="24"/>
      <c r="B13" s="92"/>
      <c r="C13" s="94"/>
      <c r="D13" s="44" t="s">
        <v>1</v>
      </c>
      <c r="E13" s="45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18"/>
      <c r="AK13" s="29"/>
      <c r="AL13" s="18"/>
      <c r="AM13" s="25"/>
    </row>
    <row r="14" spans="1:39" ht="18" customHeight="1" x14ac:dyDescent="0.4">
      <c r="A14" s="24"/>
      <c r="B14" s="91"/>
      <c r="C14" s="93"/>
      <c r="D14" s="47" t="s">
        <v>0</v>
      </c>
      <c r="E14" s="48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18"/>
      <c r="AK14" s="29"/>
      <c r="AL14" s="18"/>
      <c r="AM14" s="25"/>
    </row>
    <row r="15" spans="1:39" ht="18" customHeight="1" x14ac:dyDescent="0.4">
      <c r="A15" s="24"/>
      <c r="B15" s="92"/>
      <c r="C15" s="94"/>
      <c r="D15" s="44" t="s">
        <v>1</v>
      </c>
      <c r="E15" s="45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18"/>
      <c r="AK15" s="29"/>
      <c r="AL15" s="18"/>
      <c r="AM15" s="25"/>
    </row>
    <row r="16" spans="1:39" ht="18" customHeight="1" x14ac:dyDescent="0.4">
      <c r="A16" s="24"/>
      <c r="B16" s="91"/>
      <c r="C16" s="93"/>
      <c r="D16" s="47" t="s">
        <v>0</v>
      </c>
      <c r="E16" s="48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18"/>
      <c r="AK16" s="29"/>
      <c r="AL16" s="18"/>
      <c r="AM16" s="25"/>
    </row>
    <row r="17" spans="1:39" ht="18" customHeight="1" x14ac:dyDescent="0.4">
      <c r="A17" s="24"/>
      <c r="B17" s="92"/>
      <c r="C17" s="94"/>
      <c r="D17" s="44" t="s">
        <v>1</v>
      </c>
      <c r="E17" s="45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18"/>
      <c r="AK17" s="29"/>
      <c r="AL17" s="18"/>
      <c r="AM17" s="25"/>
    </row>
    <row r="18" spans="1:39" ht="18" customHeight="1" x14ac:dyDescent="0.4">
      <c r="A18" s="24"/>
      <c r="B18" s="91"/>
      <c r="C18" s="93"/>
      <c r="D18" s="47" t="s">
        <v>0</v>
      </c>
      <c r="E18" s="48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18"/>
      <c r="AK18" s="29"/>
      <c r="AL18" s="18"/>
      <c r="AM18" s="25"/>
    </row>
    <row r="19" spans="1:39" ht="18" customHeight="1" x14ac:dyDescent="0.4">
      <c r="A19" s="24" t="s">
        <v>17</v>
      </c>
      <c r="B19" s="92"/>
      <c r="C19" s="94"/>
      <c r="D19" s="44" t="s">
        <v>1</v>
      </c>
      <c r="E19" s="45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18"/>
      <c r="AK19" s="29"/>
      <c r="AL19" s="18"/>
      <c r="AM19" s="25"/>
    </row>
    <row r="20" spans="1:39" ht="18" customHeight="1" x14ac:dyDescent="0.4">
      <c r="A20" s="24" t="s">
        <v>18</v>
      </c>
      <c r="B20" s="91"/>
      <c r="C20" s="93"/>
      <c r="D20" s="47" t="s">
        <v>0</v>
      </c>
      <c r="E20" s="48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18"/>
      <c r="AK20" s="29"/>
      <c r="AL20" s="18"/>
      <c r="AM20" s="25"/>
    </row>
    <row r="21" spans="1:39" ht="18" customHeight="1" x14ac:dyDescent="0.4">
      <c r="A21" s="24"/>
      <c r="B21" s="92"/>
      <c r="C21" s="94"/>
      <c r="D21" s="44" t="s">
        <v>1</v>
      </c>
      <c r="E21" s="45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18"/>
      <c r="AK21" s="29"/>
      <c r="AL21" s="18"/>
      <c r="AM21" s="25"/>
    </row>
    <row r="22" spans="1:39" ht="18" customHeight="1" x14ac:dyDescent="0.4">
      <c r="A22" s="24"/>
      <c r="B22" s="91"/>
      <c r="C22" s="93"/>
      <c r="D22" s="47" t="s">
        <v>0</v>
      </c>
      <c r="E22" s="48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18"/>
      <c r="AK22" s="29"/>
      <c r="AL22" s="18"/>
      <c r="AM22" s="25"/>
    </row>
    <row r="23" spans="1:39" ht="18" customHeight="1" x14ac:dyDescent="0.4">
      <c r="A23" s="24"/>
      <c r="B23" s="92"/>
      <c r="C23" s="94"/>
      <c r="D23" s="44" t="s">
        <v>1</v>
      </c>
      <c r="E23" s="45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18"/>
      <c r="AK23" s="29"/>
      <c r="AL23" s="18"/>
      <c r="AM23" s="25"/>
    </row>
    <row r="24" spans="1:39" ht="18" customHeight="1" x14ac:dyDescent="0.4">
      <c r="A24" s="24"/>
      <c r="B24" s="91"/>
      <c r="C24" s="93"/>
      <c r="D24" s="47" t="s">
        <v>0</v>
      </c>
      <c r="E24" s="48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18"/>
      <c r="AK24" s="29"/>
      <c r="AL24" s="18"/>
      <c r="AM24" s="25"/>
    </row>
    <row r="25" spans="1:39" ht="18" customHeight="1" x14ac:dyDescent="0.4">
      <c r="A25" s="24"/>
      <c r="B25" s="92"/>
      <c r="C25" s="94"/>
      <c r="D25" s="44" t="s">
        <v>1</v>
      </c>
      <c r="E25" s="45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18"/>
      <c r="AK25" s="29"/>
      <c r="AL25" s="18"/>
      <c r="AM25" s="25"/>
    </row>
    <row r="26" spans="1:39" ht="18" customHeight="1" x14ac:dyDescent="0.4">
      <c r="A26" s="24"/>
      <c r="B26" s="91"/>
      <c r="C26" s="93"/>
      <c r="D26" s="47" t="s">
        <v>0</v>
      </c>
      <c r="E26" s="48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18"/>
      <c r="AK26" s="29"/>
      <c r="AL26" s="18"/>
      <c r="AM26" s="25"/>
    </row>
    <row r="27" spans="1:39" ht="18" customHeight="1" x14ac:dyDescent="0.4">
      <c r="A27" s="24"/>
      <c r="B27" s="92"/>
      <c r="C27" s="94"/>
      <c r="D27" s="44" t="s">
        <v>1</v>
      </c>
      <c r="E27" s="45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18"/>
      <c r="AK27" s="29"/>
      <c r="AL27" s="18"/>
      <c r="AM27" s="25"/>
    </row>
    <row r="28" spans="1:39" ht="18" customHeight="1" x14ac:dyDescent="0.4">
      <c r="A28" s="24"/>
      <c r="B28" s="91"/>
      <c r="C28" s="93"/>
      <c r="D28" s="47" t="s">
        <v>0</v>
      </c>
      <c r="E28" s="48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18"/>
      <c r="AK28" s="29"/>
      <c r="AL28" s="18"/>
      <c r="AM28" s="25"/>
    </row>
    <row r="29" spans="1:39" ht="18" customHeight="1" x14ac:dyDescent="0.4">
      <c r="A29" s="24"/>
      <c r="B29" s="92"/>
      <c r="C29" s="94"/>
      <c r="D29" s="44" t="s">
        <v>1</v>
      </c>
      <c r="E29" s="45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18"/>
      <c r="AK29" s="29"/>
      <c r="AL29" s="18"/>
      <c r="AM29" s="25"/>
    </row>
    <row r="30" spans="1:39" ht="18" customHeight="1" x14ac:dyDescent="0.4">
      <c r="A30" s="24"/>
      <c r="B30" s="91"/>
      <c r="C30" s="93"/>
      <c r="D30" s="47" t="s">
        <v>0</v>
      </c>
      <c r="E30" s="48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18"/>
      <c r="AK30" s="29"/>
      <c r="AL30" s="18"/>
      <c r="AM30" s="25"/>
    </row>
    <row r="31" spans="1:39" ht="18" customHeight="1" x14ac:dyDescent="0.4">
      <c r="A31" s="24"/>
      <c r="B31" s="92"/>
      <c r="C31" s="94"/>
      <c r="D31" s="44" t="s">
        <v>1</v>
      </c>
      <c r="E31" s="45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18"/>
      <c r="AK31" s="29"/>
      <c r="AL31" s="18"/>
      <c r="AM31" s="25"/>
    </row>
    <row r="32" spans="1:39" ht="18" customHeight="1" x14ac:dyDescent="0.4">
      <c r="A32" s="24"/>
      <c r="B32" s="91"/>
      <c r="C32" s="93"/>
      <c r="D32" s="47" t="s">
        <v>0</v>
      </c>
      <c r="E32" s="48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61" t="s">
        <v>20</v>
      </c>
      <c r="AK32" s="29"/>
      <c r="AL32" s="61" t="s">
        <v>22</v>
      </c>
      <c r="AM32" s="25"/>
    </row>
    <row r="33" spans="1:39" ht="18" customHeight="1" x14ac:dyDescent="0.4">
      <c r="A33" s="24"/>
      <c r="B33" s="92"/>
      <c r="C33" s="94"/>
      <c r="D33" s="44" t="s">
        <v>1</v>
      </c>
      <c r="E33" s="45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62" t="s">
        <v>21</v>
      </c>
      <c r="AK33" s="29"/>
      <c r="AL33" s="61" t="s">
        <v>21</v>
      </c>
      <c r="AM33" s="25"/>
    </row>
    <row r="34" spans="1:39" ht="18" customHeight="1" x14ac:dyDescent="0.4">
      <c r="A34" s="24"/>
      <c r="B34" s="91"/>
      <c r="C34" s="93"/>
      <c r="D34" s="47" t="s">
        <v>0</v>
      </c>
      <c r="E34" s="48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61" t="s">
        <v>23</v>
      </c>
      <c r="AK34" s="29"/>
      <c r="AL34" s="61" t="s">
        <v>23</v>
      </c>
      <c r="AM34" s="25"/>
    </row>
    <row r="35" spans="1:39" ht="18" customHeight="1" x14ac:dyDescent="0.4">
      <c r="A35" s="24"/>
      <c r="B35" s="92"/>
      <c r="C35" s="94"/>
      <c r="D35" s="44" t="s">
        <v>1</v>
      </c>
      <c r="E35" s="45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61" t="s">
        <v>24</v>
      </c>
      <c r="AK35" s="29"/>
      <c r="AL35" s="61" t="s">
        <v>24</v>
      </c>
      <c r="AM35" s="25"/>
    </row>
    <row r="36" spans="1:39" ht="18" customHeight="1" x14ac:dyDescent="0.4">
      <c r="A36" s="24"/>
      <c r="B36" s="91"/>
      <c r="C36" s="93"/>
      <c r="D36" s="47" t="s">
        <v>0</v>
      </c>
      <c r="E36" s="48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18"/>
      <c r="AK36" s="29"/>
      <c r="AL36" s="18"/>
      <c r="AM36" s="25"/>
    </row>
    <row r="37" spans="1:39" ht="18" customHeight="1" thickBot="1" x14ac:dyDescent="0.45">
      <c r="A37" s="24"/>
      <c r="B37" s="95"/>
      <c r="C37" s="96"/>
      <c r="D37" s="50" t="s">
        <v>1</v>
      </c>
      <c r="E37" s="51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3"/>
      <c r="AK37" s="30"/>
      <c r="AL37" s="3"/>
      <c r="AM37" s="23"/>
    </row>
    <row r="38" spans="1:39" ht="18" customHeight="1" x14ac:dyDescent="0.4">
      <c r="A38" s="97" t="s">
        <v>16</v>
      </c>
      <c r="B38" s="98"/>
      <c r="C38" s="99"/>
      <c r="D38" s="31" t="s">
        <v>0</v>
      </c>
      <c r="E38" s="33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2">
        <f>SUM(COUNTIF(E38:AI38,"■"),COUNTIF(E38:AI38,"▲"))</f>
        <v>0</v>
      </c>
      <c r="AK38" s="74" t="s">
        <v>2</v>
      </c>
      <c r="AL38" s="66">
        <f>COUNTA(E38:AI38)-COUNTIF(E38:AI38,"非")</f>
        <v>0</v>
      </c>
      <c r="AM38" s="73" t="s">
        <v>2</v>
      </c>
    </row>
    <row r="39" spans="1:39" ht="18" customHeight="1" thickBot="1" x14ac:dyDescent="0.45">
      <c r="A39" s="100"/>
      <c r="B39" s="101"/>
      <c r="C39" s="102"/>
      <c r="D39" s="32" t="s">
        <v>1</v>
      </c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7"/>
      <c r="AH39" s="17"/>
      <c r="AI39" s="14"/>
      <c r="AJ39" s="3">
        <f>SUM(COUNTIF(E39:AI39,"■"),COUNTIF(E39:AI39,"▲"),COUNTIF(E39:AI39,"●"))</f>
        <v>0</v>
      </c>
      <c r="AK39" s="75" t="s">
        <v>2</v>
      </c>
      <c r="AL39" s="67">
        <f>COUNTA(E39:AI39)-COUNTIF(E39:AI39,"非")</f>
        <v>0</v>
      </c>
      <c r="AM39" s="4" t="s">
        <v>2</v>
      </c>
    </row>
    <row r="40" spans="1:39" ht="18" customHeight="1" x14ac:dyDescent="0.4">
      <c r="A40" s="20"/>
      <c r="B40" s="2"/>
      <c r="C40" s="2"/>
      <c r="D40" s="103" t="s">
        <v>11</v>
      </c>
      <c r="E40" s="106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5"/>
      <c r="AJ40" s="20" t="str">
        <f>C5&amp;+"月現場休工率（実績）"</f>
        <v>5月現場休工率（実績）</v>
      </c>
      <c r="AK40" s="2"/>
      <c r="AL40" s="2"/>
      <c r="AM40" s="21"/>
    </row>
    <row r="41" spans="1:39" ht="18" customHeight="1" x14ac:dyDescent="0.4">
      <c r="A41" s="24"/>
      <c r="B41" s="62" t="s">
        <v>25</v>
      </c>
      <c r="C41" s="18"/>
      <c r="D41" s="104"/>
      <c r="E41" s="107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6"/>
      <c r="AJ41" s="24" t="s">
        <v>3</v>
      </c>
      <c r="AK41" s="18"/>
      <c r="AL41" s="70">
        <f>AJ39</f>
        <v>0</v>
      </c>
      <c r="AM41" s="25"/>
    </row>
    <row r="42" spans="1:39" ht="18" customHeight="1" x14ac:dyDescent="0.4">
      <c r="A42" s="24"/>
      <c r="B42" s="63" t="s">
        <v>27</v>
      </c>
      <c r="C42" s="64" t="s">
        <v>60</v>
      </c>
      <c r="D42" s="104"/>
      <c r="E42" s="107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6"/>
      <c r="AJ42" s="24" t="s">
        <v>4</v>
      </c>
      <c r="AK42" s="18"/>
      <c r="AL42" s="70">
        <f>AL39</f>
        <v>0</v>
      </c>
      <c r="AM42" s="25"/>
    </row>
    <row r="43" spans="1:39" ht="18" customHeight="1" x14ac:dyDescent="0.4">
      <c r="A43" s="24"/>
      <c r="B43" s="63" t="s">
        <v>29</v>
      </c>
      <c r="C43" s="64" t="s">
        <v>61</v>
      </c>
      <c r="D43" s="104"/>
      <c r="E43" s="107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6"/>
      <c r="AJ43" s="24" t="s">
        <v>5</v>
      </c>
      <c r="AK43" s="18"/>
      <c r="AL43" s="18"/>
      <c r="AM43" s="25"/>
    </row>
    <row r="44" spans="1:39" ht="18" customHeight="1" thickBot="1" x14ac:dyDescent="0.45">
      <c r="A44" s="24"/>
      <c r="B44" s="63" t="s">
        <v>30</v>
      </c>
      <c r="C44" s="64" t="s">
        <v>31</v>
      </c>
      <c r="D44" s="104"/>
      <c r="E44" s="107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6"/>
      <c r="AJ44" s="26"/>
      <c r="AK44" s="19" t="s">
        <v>9</v>
      </c>
      <c r="AL44" s="68" t="str">
        <f>IFERROR(AL41/AL42,"")</f>
        <v/>
      </c>
      <c r="AM44" s="27"/>
    </row>
    <row r="45" spans="1:39" ht="18" customHeight="1" x14ac:dyDescent="0.4">
      <c r="A45" s="24"/>
      <c r="B45" s="63" t="s">
        <v>33</v>
      </c>
      <c r="C45" s="64" t="s">
        <v>34</v>
      </c>
      <c r="D45" s="104"/>
      <c r="E45" s="107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6"/>
      <c r="AJ45" s="20" t="s">
        <v>10</v>
      </c>
      <c r="AK45" s="2"/>
      <c r="AL45" s="2"/>
      <c r="AM45" s="21"/>
    </row>
    <row r="46" spans="1:39" ht="18" customHeight="1" x14ac:dyDescent="0.4">
      <c r="A46" s="24"/>
      <c r="B46" s="63" t="s">
        <v>38</v>
      </c>
      <c r="C46" s="64" t="s">
        <v>35</v>
      </c>
      <c r="D46" s="104"/>
      <c r="E46" s="107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6"/>
      <c r="AJ46" s="24" t="s">
        <v>3</v>
      </c>
      <c r="AK46" s="18"/>
      <c r="AL46" s="70">
        <f>AL41</f>
        <v>0</v>
      </c>
      <c r="AM46" s="25"/>
    </row>
    <row r="47" spans="1:39" ht="18" customHeight="1" x14ac:dyDescent="0.4">
      <c r="A47" s="24"/>
      <c r="B47" s="63" t="s">
        <v>36</v>
      </c>
      <c r="C47" s="64" t="s">
        <v>62</v>
      </c>
      <c r="D47" s="104"/>
      <c r="E47" s="107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6"/>
      <c r="AJ47" s="24" t="s">
        <v>4</v>
      </c>
      <c r="AK47" s="18"/>
      <c r="AL47" s="70">
        <f>AL42</f>
        <v>0</v>
      </c>
      <c r="AM47" s="25"/>
    </row>
    <row r="48" spans="1:39" ht="18" customHeight="1" x14ac:dyDescent="0.4">
      <c r="A48" s="24"/>
      <c r="B48" s="63" t="s">
        <v>39</v>
      </c>
      <c r="C48" s="64" t="s">
        <v>40</v>
      </c>
      <c r="D48" s="104"/>
      <c r="E48" s="107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6"/>
      <c r="AJ48" s="24" t="s">
        <v>5</v>
      </c>
      <c r="AK48" s="18"/>
      <c r="AL48" s="18"/>
      <c r="AM48" s="25"/>
    </row>
    <row r="49" spans="1:40" ht="18" customHeight="1" thickBot="1" x14ac:dyDescent="0.45">
      <c r="A49" s="22"/>
      <c r="B49" s="3"/>
      <c r="C49" s="65"/>
      <c r="D49" s="105"/>
      <c r="E49" s="108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7"/>
      <c r="AJ49" s="22"/>
      <c r="AK49" s="3" t="s">
        <v>9</v>
      </c>
      <c r="AL49" s="69" t="str">
        <f>IFERROR(AL46/AL47,"")</f>
        <v/>
      </c>
      <c r="AM49" s="23"/>
    </row>
    <row r="50" spans="1:40" ht="8.25" customHeight="1" x14ac:dyDescent="0.4"/>
    <row r="51" spans="1:40" ht="18" customHeight="1" x14ac:dyDescent="0.4">
      <c r="B51" s="88" t="s">
        <v>14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90"/>
    </row>
    <row r="52" spans="1:40" ht="18" customHeight="1" x14ac:dyDescent="0.4">
      <c r="B52" s="76" t="s">
        <v>13</v>
      </c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8"/>
      <c r="AM52" s="38"/>
      <c r="AN52" s="38"/>
    </row>
    <row r="53" spans="1:40" ht="18" customHeight="1" x14ac:dyDescent="0.4">
      <c r="B53" s="76" t="s">
        <v>59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8"/>
      <c r="AM53" s="38"/>
      <c r="AN53" s="38"/>
    </row>
    <row r="54" spans="1:40" ht="18" customHeight="1" x14ac:dyDescent="0.4">
      <c r="B54" s="79" t="s">
        <v>15</v>
      </c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1"/>
      <c r="AM54" s="38"/>
      <c r="AN54" s="38"/>
    </row>
    <row r="55" spans="1:40" ht="9" customHeight="1" x14ac:dyDescent="0.4">
      <c r="B55" s="38"/>
      <c r="C55" s="38"/>
      <c r="AJ55" s="38"/>
      <c r="AK55" s="38"/>
      <c r="AL55" s="38"/>
      <c r="AM55" s="38"/>
      <c r="AN55" s="38"/>
    </row>
  </sheetData>
  <mergeCells count="71">
    <mergeCell ref="AI40:AI49"/>
    <mergeCell ref="B51:AL51"/>
    <mergeCell ref="B52:AL52"/>
    <mergeCell ref="B53:AL53"/>
    <mergeCell ref="B54:AL54"/>
    <mergeCell ref="AC40:AC49"/>
    <mergeCell ref="AD40:AD49"/>
    <mergeCell ref="AE40:AE49"/>
    <mergeCell ref="AF40:AF49"/>
    <mergeCell ref="AG40:AG49"/>
    <mergeCell ref="AH40:AH49"/>
    <mergeCell ref="W40:W49"/>
    <mergeCell ref="X40:X49"/>
    <mergeCell ref="Y40:Y49"/>
    <mergeCell ref="Z40:Z49"/>
    <mergeCell ref="AA40:AA49"/>
    <mergeCell ref="AB40:AB49"/>
    <mergeCell ref="Q40:Q49"/>
    <mergeCell ref="R40:R49"/>
    <mergeCell ref="S40:S49"/>
    <mergeCell ref="T40:T49"/>
    <mergeCell ref="U40:U49"/>
    <mergeCell ref="V40:V49"/>
    <mergeCell ref="K40:K49"/>
    <mergeCell ref="L40:L49"/>
    <mergeCell ref="M40:M49"/>
    <mergeCell ref="N40:N49"/>
    <mergeCell ref="O40:O49"/>
    <mergeCell ref="P40:P49"/>
    <mergeCell ref="E40:E49"/>
    <mergeCell ref="F40:F49"/>
    <mergeCell ref="G40:G49"/>
    <mergeCell ref="H40:H49"/>
    <mergeCell ref="I40:I49"/>
    <mergeCell ref="J40:J49"/>
    <mergeCell ref="B34:B35"/>
    <mergeCell ref="C34:C35"/>
    <mergeCell ref="B36:B37"/>
    <mergeCell ref="C36:C37"/>
    <mergeCell ref="A38:C39"/>
    <mergeCell ref="D40:D49"/>
    <mergeCell ref="B28:B29"/>
    <mergeCell ref="C28:C29"/>
    <mergeCell ref="B30:B31"/>
    <mergeCell ref="C30:C31"/>
    <mergeCell ref="B32:B33"/>
    <mergeCell ref="C32:C33"/>
    <mergeCell ref="B22:B23"/>
    <mergeCell ref="C22:C23"/>
    <mergeCell ref="B24:B25"/>
    <mergeCell ref="C24:C25"/>
    <mergeCell ref="B26:B27"/>
    <mergeCell ref="C26:C27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A1:D2"/>
    <mergeCell ref="H1:Z1"/>
    <mergeCell ref="H2:R2"/>
    <mergeCell ref="AJ5:AM7"/>
    <mergeCell ref="B8:B9"/>
    <mergeCell ref="C8:C9"/>
  </mergeCells>
  <phoneticPr fontId="1"/>
  <conditionalFormatting sqref="B5:B6">
    <cfRule type="cellIs" dxfId="7" priority="8" operator="equal">
      <formula>1</formula>
    </cfRule>
  </conditionalFormatting>
  <conditionalFormatting sqref="E5:AI39">
    <cfRule type="expression" dxfId="6" priority="7">
      <formula>OR(E$4=1,E$4=7)</formula>
    </cfRule>
  </conditionalFormatting>
  <conditionalFormatting sqref="AI38">
    <cfRule type="expression" dxfId="5" priority="6">
      <formula>AND($AI$5="",$AI$38&lt;&gt;"")</formula>
    </cfRule>
  </conditionalFormatting>
  <conditionalFormatting sqref="AI39">
    <cfRule type="expression" dxfId="4" priority="5">
      <formula>AND($AI$5="",$AI$39&lt;&gt;"")</formula>
    </cfRule>
  </conditionalFormatting>
  <conditionalFormatting sqref="AG39">
    <cfRule type="expression" dxfId="3" priority="4" stopIfTrue="1">
      <formula>AND($AG$5="",$AG$39&lt;&gt;"")</formula>
    </cfRule>
  </conditionalFormatting>
  <conditionalFormatting sqref="AG38">
    <cfRule type="expression" dxfId="2" priority="3">
      <formula>AND($AG$5="",$AG$38&lt;&gt;"")</formula>
    </cfRule>
  </conditionalFormatting>
  <conditionalFormatting sqref="AH39">
    <cfRule type="expression" dxfId="1" priority="2" stopIfTrue="1">
      <formula>AND($AH$5="",$AH$39&lt;&gt;"")</formula>
    </cfRule>
  </conditionalFormatting>
  <conditionalFormatting sqref="AH38">
    <cfRule type="expression" dxfId="0" priority="1">
      <formula>AND($AH$5="",$AH$38&lt;&gt;"")</formula>
    </cfRule>
  </conditionalFormatting>
  <dataValidations count="2">
    <dataValidation type="list" allowBlank="1" showInputMessage="1" showErrorMessage="1" sqref="E7:AI7">
      <formula1>"祝,休"</formula1>
    </dataValidation>
    <dataValidation type="list" allowBlank="1" showInputMessage="1" showErrorMessage="1" sqref="E38:AI39">
      <formula1>$B$42:$B$49</formula1>
    </dataValidation>
  </dataValidations>
  <pageMargins left="0.70866141732283472" right="0.70866141732283472" top="0.74803149606299213" bottom="0.74803149606299213" header="0.31496062992125984" footer="0.31496062992125984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計画実績書（記載例）</vt:lpstr>
      <vt:lpstr>計画実績書（様式）</vt:lpstr>
      <vt:lpstr>'計画実績書（記載例）'!Print_Area</vt:lpstr>
      <vt:lpstr>'計画実績書（様式）'!Print_Area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2024-02-13T02:32:04Z</cp:lastPrinted>
  <dcterms:created xsi:type="dcterms:W3CDTF">2019-09-02T02:26:25Z</dcterms:created>
  <dcterms:modified xsi:type="dcterms:W3CDTF">2024-02-13T02:32:06Z</dcterms:modified>
</cp:coreProperties>
</file>