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L:\農水振興課\農業係専用\☆13（R8）農業経営体物価高騰緊急対策事業補助金\☆農業経営体物価高騰緊急対策事業補助金\松岡　記入例\"/>
    </mc:Choice>
  </mc:AlternateContent>
  <xr:revisionPtr revIDLastSave="0" documentId="13_ncr:1_{B115C68F-A1BB-40FA-B575-C5EAB1B24E02}" xr6:coauthVersionLast="47" xr6:coauthVersionMax="47" xr10:uidLastSave="{00000000-0000-0000-0000-000000000000}"/>
  <workbookProtection workbookAlgorithmName="SHA-512" workbookHashValue="g5jzq6TCmWVSry3jO7KUoT3l/TmkEP6lPyv6qFUAN1+8nNTYte0+83/C4bc6+/LMG4FrRCA9ZqnmplEthot5jw==" workbookSaltValue="cyQOlhMMvJRWVL0x2xjjug==" workbookSpinCount="100000" lockStructure="1"/>
  <bookViews>
    <workbookView xWindow="-120" yWindow="-120" windowWidth="29040" windowHeight="15720" firstSheet="1" activeTab="1" xr2:uid="{7BC1D5AE-7859-4EB0-ACBE-337C8D297F32}"/>
  </bookViews>
  <sheets>
    <sheet name="入力項目" sheetId="8" state="hidden" r:id="rId1"/>
    <sheet name="計算（入力）シート" sheetId="6" r:id="rId2"/>
    <sheet name="基準ポイント（自己採点表）" sheetId="7" r:id="rId3"/>
  </sheets>
  <definedNames>
    <definedName name="_xlnm.Print_Area" localSheetId="2">'基準ポイント（自己採点表）'!$A:$I</definedName>
    <definedName name="_xlnm.Print_Area" localSheetId="1">'計算（入力）シート'!$A:$N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9" i="6" l="1"/>
  <c r="G48" i="6" s="1"/>
  <c r="M25" i="6"/>
  <c r="M61" i="7"/>
  <c r="D3" i="7"/>
  <c r="N8" i="7"/>
  <c r="F29" i="7" s="1"/>
  <c r="O43" i="7"/>
  <c r="O42" i="7"/>
  <c r="O41" i="7"/>
  <c r="O40" i="7"/>
  <c r="O39" i="7"/>
  <c r="O38" i="7"/>
  <c r="S34" i="7"/>
  <c r="O34" i="7"/>
  <c r="S33" i="7"/>
  <c r="O33" i="7"/>
  <c r="S32" i="7"/>
  <c r="O32" i="7"/>
  <c r="S31" i="7"/>
  <c r="O31" i="7"/>
  <c r="S30" i="7"/>
  <c r="O30" i="7"/>
  <c r="S29" i="7"/>
  <c r="O29" i="7"/>
  <c r="S25" i="7"/>
  <c r="O25" i="7"/>
  <c r="S24" i="7"/>
  <c r="O24" i="7"/>
  <c r="S23" i="7"/>
  <c r="O23" i="7"/>
  <c r="S22" i="7"/>
  <c r="O22" i="7"/>
  <c r="S21" i="7"/>
  <c r="O21" i="7"/>
  <c r="S20" i="7"/>
  <c r="O20" i="7"/>
  <c r="O12" i="7"/>
  <c r="O13" i="7"/>
  <c r="O14" i="7"/>
  <c r="O15" i="7"/>
  <c r="O16" i="7"/>
  <c r="O11" i="7"/>
  <c r="S12" i="7"/>
  <c r="S13" i="7"/>
  <c r="S14" i="7"/>
  <c r="S15" i="7"/>
  <c r="S16" i="7"/>
  <c r="S11" i="7"/>
  <c r="M89" i="7"/>
  <c r="F89" i="7" s="1"/>
  <c r="H89" i="7" s="1"/>
  <c r="M64" i="6"/>
  <c r="M79" i="7" s="1"/>
  <c r="M95" i="7"/>
  <c r="F95" i="7" s="1"/>
  <c r="H95" i="7" s="1"/>
  <c r="M92" i="7"/>
  <c r="F92" i="7" s="1"/>
  <c r="H92" i="7" s="1"/>
  <c r="M88" i="7"/>
  <c r="F88" i="7" s="1"/>
  <c r="H88" i="7" s="1"/>
  <c r="M84" i="7"/>
  <c r="F84" i="7" s="1"/>
  <c r="H84" i="7" s="1"/>
  <c r="M85" i="7"/>
  <c r="F85" i="7" s="1"/>
  <c r="H85" i="7" s="1"/>
  <c r="M83" i="7"/>
  <c r="F83" i="7" s="1"/>
  <c r="H83" i="7" s="1"/>
  <c r="M74" i="7"/>
  <c r="F74" i="7" s="1"/>
  <c r="H74" i="7" s="1"/>
  <c r="M73" i="7"/>
  <c r="F73" i="7" s="1"/>
  <c r="H73" i="7" s="1"/>
  <c r="M72" i="7"/>
  <c r="F72" i="7" s="1"/>
  <c r="H72" i="7" s="1"/>
  <c r="M71" i="7"/>
  <c r="F71" i="7" s="1"/>
  <c r="H71" i="7" s="1"/>
  <c r="M70" i="7"/>
  <c r="F70" i="7" s="1"/>
  <c r="H70" i="7" s="1"/>
  <c r="M69" i="7"/>
  <c r="F69" i="7" s="1"/>
  <c r="H69" i="7" s="1"/>
  <c r="H6" i="7"/>
  <c r="F37" i="6"/>
  <c r="D37" i="6"/>
  <c r="F36" i="6"/>
  <c r="D36" i="6"/>
  <c r="F35" i="6"/>
  <c r="D35" i="6"/>
  <c r="I18" i="6"/>
  <c r="F32" i="6" s="1"/>
  <c r="M18" i="6"/>
  <c r="D30" i="6" s="1"/>
  <c r="L36" i="6"/>
  <c r="L37" i="6"/>
  <c r="L35" i="6"/>
  <c r="I25" i="6"/>
  <c r="F45" i="6" s="1"/>
  <c r="D50" i="6" l="1"/>
  <c r="G42" i="6"/>
  <c r="L34" i="6"/>
  <c r="P44" i="7" s="1"/>
  <c r="D40" i="6"/>
  <c r="F40" i="6"/>
  <c r="F31" i="7"/>
  <c r="F30" i="7"/>
  <c r="F35" i="7"/>
  <c r="F34" i="7"/>
  <c r="F33" i="7"/>
  <c r="F32" i="7"/>
  <c r="L30" i="6"/>
  <c r="L32" i="6"/>
  <c r="L61" i="7"/>
  <c r="L48" i="6"/>
  <c r="M78" i="7"/>
  <c r="M80" i="7"/>
  <c r="F79" i="7" s="1"/>
  <c r="D45" i="6"/>
  <c r="F30" i="6"/>
  <c r="D32" i="6"/>
  <c r="L45" i="6"/>
  <c r="D42" i="6" s="1"/>
  <c r="L40" i="6" l="1"/>
  <c r="P46" i="7" s="1"/>
  <c r="T35" i="7"/>
  <c r="T26" i="7"/>
  <c r="T17" i="7"/>
  <c r="T21" i="7"/>
  <c r="T11" i="7"/>
  <c r="L50" i="6"/>
  <c r="P66" i="7" s="1"/>
  <c r="P60" i="7"/>
  <c r="P56" i="7"/>
  <c r="P59" i="7"/>
  <c r="P55" i="7"/>
  <c r="P54" i="7"/>
  <c r="P58" i="7"/>
  <c r="Q59" i="7"/>
  <c r="Q55" i="7"/>
  <c r="Q58" i="7"/>
  <c r="Q57" i="7"/>
  <c r="P57" i="7"/>
  <c r="Q60" i="7"/>
  <c r="Q56" i="7"/>
  <c r="Q44" i="7"/>
  <c r="N44" i="7" s="1"/>
  <c r="M44" i="7" s="1"/>
  <c r="P43" i="7"/>
  <c r="Q43" i="7"/>
  <c r="P40" i="7"/>
  <c r="Q39" i="7"/>
  <c r="Q40" i="7"/>
  <c r="P39" i="7"/>
  <c r="P41" i="7"/>
  <c r="P38" i="7"/>
  <c r="Q41" i="7"/>
  <c r="P42" i="7"/>
  <c r="Q42" i="7"/>
  <c r="U34" i="7"/>
  <c r="U30" i="7"/>
  <c r="T25" i="7"/>
  <c r="U35" i="7"/>
  <c r="U32" i="7"/>
  <c r="U21" i="7"/>
  <c r="T29" i="7"/>
  <c r="T34" i="7"/>
  <c r="T32" i="7"/>
  <c r="U31" i="7"/>
  <c r="U25" i="7"/>
  <c r="U22" i="7"/>
  <c r="T23" i="7"/>
  <c r="T31" i="7"/>
  <c r="P24" i="7"/>
  <c r="Q22" i="7"/>
  <c r="P20" i="7"/>
  <c r="Q21" i="7"/>
  <c r="Q34" i="7"/>
  <c r="Q26" i="7"/>
  <c r="P32" i="7"/>
  <c r="P26" i="7"/>
  <c r="Q25" i="7"/>
  <c r="P22" i="7"/>
  <c r="P31" i="7"/>
  <c r="Q32" i="7"/>
  <c r="Q24" i="7"/>
  <c r="Q33" i="7"/>
  <c r="Q31" i="7"/>
  <c r="P29" i="7"/>
  <c r="P25" i="7"/>
  <c r="Q35" i="7"/>
  <c r="P33" i="7"/>
  <c r="Q23" i="7"/>
  <c r="P35" i="7"/>
  <c r="P23" i="7"/>
  <c r="P21" i="7"/>
  <c r="Q30" i="7"/>
  <c r="P34" i="7"/>
  <c r="P30" i="7"/>
  <c r="U26" i="7"/>
  <c r="T22" i="7"/>
  <c r="U24" i="7"/>
  <c r="T24" i="7"/>
  <c r="U33" i="7"/>
  <c r="T20" i="7"/>
  <c r="T30" i="7"/>
  <c r="T33" i="7"/>
  <c r="U23" i="7"/>
  <c r="T12" i="7"/>
  <c r="U14" i="7"/>
  <c r="T13" i="7"/>
  <c r="U15" i="7"/>
  <c r="T14" i="7"/>
  <c r="U16" i="7"/>
  <c r="T15" i="7"/>
  <c r="U17" i="7"/>
  <c r="T16" i="7"/>
  <c r="U12" i="7"/>
  <c r="U13" i="7"/>
  <c r="Q13" i="7"/>
  <c r="Q14" i="7"/>
  <c r="Q15" i="7"/>
  <c r="Q16" i="7"/>
  <c r="Q17" i="7"/>
  <c r="P11" i="7"/>
  <c r="Q12" i="7"/>
  <c r="P12" i="7"/>
  <c r="P13" i="7"/>
  <c r="P14" i="7"/>
  <c r="P15" i="7"/>
  <c r="P16" i="7"/>
  <c r="P17" i="7"/>
  <c r="F78" i="7"/>
  <c r="F80" i="7"/>
  <c r="F50" i="6"/>
  <c r="H77" i="7" l="1"/>
  <c r="P49" i="7"/>
  <c r="Q47" i="7"/>
  <c r="Q52" i="7"/>
  <c r="Q49" i="7"/>
  <c r="Q51" i="7"/>
  <c r="Q50" i="7"/>
  <c r="Q48" i="7"/>
  <c r="P48" i="7"/>
  <c r="P52" i="7"/>
  <c r="P50" i="7"/>
  <c r="P47" i="7"/>
  <c r="P51" i="7"/>
  <c r="R35" i="7"/>
  <c r="R24" i="7"/>
  <c r="N17" i="7"/>
  <c r="N25" i="7"/>
  <c r="N13" i="7"/>
  <c r="N22" i="7"/>
  <c r="R31" i="7"/>
  <c r="N26" i="7"/>
  <c r="R23" i="7"/>
  <c r="R21" i="7"/>
  <c r="N14" i="7"/>
  <c r="N32" i="7"/>
  <c r="N21" i="7"/>
  <c r="N16" i="7"/>
  <c r="N15" i="7"/>
  <c r="N23" i="7"/>
  <c r="N57" i="7"/>
  <c r="N39" i="7"/>
  <c r="M39" i="7" s="1"/>
  <c r="N35" i="7"/>
  <c r="R33" i="7"/>
  <c r="R26" i="7"/>
  <c r="R22" i="7"/>
  <c r="R25" i="7"/>
  <c r="R30" i="7"/>
  <c r="N33" i="7"/>
  <c r="N31" i="7"/>
  <c r="R32" i="7"/>
  <c r="N30" i="7"/>
  <c r="R34" i="7"/>
  <c r="N34" i="7"/>
  <c r="N24" i="7"/>
  <c r="Q66" i="7"/>
  <c r="P62" i="7"/>
  <c r="Q65" i="7"/>
  <c r="P65" i="7"/>
  <c r="Q64" i="7"/>
  <c r="P64" i="7"/>
  <c r="Q63" i="7"/>
  <c r="P63" i="7"/>
  <c r="N58" i="7"/>
  <c r="N59" i="7"/>
  <c r="N55" i="7"/>
  <c r="Q54" i="7"/>
  <c r="N54" i="7" s="1"/>
  <c r="M54" i="7" s="1"/>
  <c r="N56" i="7"/>
  <c r="N60" i="7"/>
  <c r="N42" i="7"/>
  <c r="M42" i="7" s="1"/>
  <c r="N43" i="7"/>
  <c r="M43" i="7" s="1"/>
  <c r="N40" i="7"/>
  <c r="M40" i="7" s="1"/>
  <c r="N41" i="7"/>
  <c r="M41" i="7" s="1"/>
  <c r="R16" i="7"/>
  <c r="U29" i="7"/>
  <c r="R29" i="7" s="1"/>
  <c r="U20" i="7"/>
  <c r="R20" i="7" s="1"/>
  <c r="Q20" i="7"/>
  <c r="N20" i="7" s="1"/>
  <c r="R17" i="7"/>
  <c r="Q29" i="7"/>
  <c r="N29" i="7" s="1"/>
  <c r="R14" i="7"/>
  <c r="N12" i="7"/>
  <c r="Q38" i="7"/>
  <c r="N38" i="7" s="1"/>
  <c r="R13" i="7"/>
  <c r="R12" i="7"/>
  <c r="R15" i="7"/>
  <c r="Q11" i="7"/>
  <c r="N11" i="7" s="1"/>
  <c r="U11" i="7"/>
  <c r="R11" i="7" s="1"/>
  <c r="N50" i="7" l="1"/>
  <c r="N51" i="7"/>
  <c r="N47" i="7"/>
  <c r="N49" i="7"/>
  <c r="N52" i="7"/>
  <c r="Q46" i="7"/>
  <c r="N46" i="7" s="1"/>
  <c r="M46" i="7" s="1"/>
  <c r="N48" i="7"/>
  <c r="N64" i="7"/>
  <c r="N65" i="7"/>
  <c r="M38" i="7"/>
  <c r="F38" i="7" s="1"/>
  <c r="M29" i="7"/>
  <c r="M30" i="7" s="1"/>
  <c r="Q62" i="7"/>
  <c r="N62" i="7" s="1"/>
  <c r="M62" i="7" s="1"/>
  <c r="N66" i="7"/>
  <c r="M20" i="7"/>
  <c r="F20" i="7" s="1"/>
  <c r="N63" i="7"/>
  <c r="F54" i="7"/>
  <c r="M55" i="7"/>
  <c r="F39" i="7"/>
  <c r="F40" i="7"/>
  <c r="M11" i="7"/>
  <c r="F11" i="7" s="1"/>
  <c r="M47" i="7" l="1"/>
  <c r="M48" i="7" s="1"/>
  <c r="F46" i="7"/>
  <c r="M63" i="7"/>
  <c r="M64" i="7" s="1"/>
  <c r="M65" i="7" s="1"/>
  <c r="M31" i="7"/>
  <c r="M21" i="7"/>
  <c r="F21" i="7" s="1"/>
  <c r="F55" i="7"/>
  <c r="M56" i="7"/>
  <c r="F41" i="7"/>
  <c r="M12" i="7"/>
  <c r="F12" i="7" s="1"/>
  <c r="F47" i="7" l="1"/>
  <c r="M32" i="7"/>
  <c r="M33" i="7" s="1"/>
  <c r="F62" i="7"/>
  <c r="F63" i="7"/>
  <c r="F64" i="7"/>
  <c r="M66" i="7"/>
  <c r="F66" i="7" s="1"/>
  <c r="M22" i="7"/>
  <c r="F22" i="7" s="1"/>
  <c r="F56" i="7"/>
  <c r="M57" i="7"/>
  <c r="F48" i="7"/>
  <c r="M49" i="7"/>
  <c r="F43" i="7"/>
  <c r="F42" i="7"/>
  <c r="M13" i="7"/>
  <c r="F13" i="7" s="1"/>
  <c r="M34" i="7" l="1"/>
  <c r="F65" i="7"/>
  <c r="F44" i="7"/>
  <c r="M23" i="7"/>
  <c r="M58" i="7"/>
  <c r="F58" i="7" s="1"/>
  <c r="F57" i="7"/>
  <c r="M50" i="7"/>
  <c r="F49" i="7"/>
  <c r="M14" i="7"/>
  <c r="F14" i="7" s="1"/>
  <c r="M59" i="7" l="1"/>
  <c r="M60" i="7" s="1"/>
  <c r="F60" i="7" s="1"/>
  <c r="M24" i="7"/>
  <c r="F24" i="7" s="1"/>
  <c r="F23" i="7"/>
  <c r="M35" i="7"/>
  <c r="M51" i="7"/>
  <c r="F51" i="7" s="1"/>
  <c r="F50" i="7"/>
  <c r="M15" i="7"/>
  <c r="F15" i="7" s="1"/>
  <c r="F59" i="7" l="1"/>
  <c r="M25" i="7"/>
  <c r="M52" i="7"/>
  <c r="F52" i="7" s="1"/>
  <c r="M16" i="7"/>
  <c r="F16" i="7" s="1"/>
  <c r="M26" i="7" l="1"/>
  <c r="F26" i="7" s="1"/>
  <c r="F25" i="7"/>
  <c r="M17" i="7"/>
  <c r="F17" i="7" s="1"/>
  <c r="H9" i="7" l="1"/>
  <c r="H5" i="7" s="1"/>
</calcChain>
</file>

<file path=xl/sharedStrings.xml><?xml version="1.0" encoding="utf-8"?>
<sst xmlns="http://schemas.openxmlformats.org/spreadsheetml/2006/main" count="575" uniqueCount="306">
  <si>
    <t>項　目</t>
  </si>
  <si>
    <t>①</t>
  </si>
  <si>
    <t>付加価値額の拡大</t>
    <phoneticPr fontId="2"/>
  </si>
  <si>
    <t>ポイント</t>
    <phoneticPr fontId="2"/>
  </si>
  <si>
    <t>施設園芸作</t>
  </si>
  <si>
    <t>果樹作</t>
  </si>
  <si>
    <t>ａ</t>
    <phoneticPr fontId="2"/>
  </si>
  <si>
    <t>ｂ</t>
    <phoneticPr fontId="2"/>
  </si>
  <si>
    <t>ｃ</t>
    <phoneticPr fontId="2"/>
  </si>
  <si>
    <t>ｄ</t>
    <phoneticPr fontId="2"/>
  </si>
  <si>
    <t>ｅ</t>
    <phoneticPr fontId="2"/>
  </si>
  <si>
    <t>ｆ</t>
    <phoneticPr fontId="2"/>
  </si>
  <si>
    <t>ｇ</t>
    <phoneticPr fontId="2"/>
  </si>
  <si>
    <t>現状の付加価値額の１０％以上の増</t>
    <phoneticPr fontId="2"/>
  </si>
  <si>
    <t>現状の付加価値額の１５％以上の増</t>
    <phoneticPr fontId="2"/>
  </si>
  <si>
    <t>現状の付加価値額の２０％以上の増</t>
    <phoneticPr fontId="2"/>
  </si>
  <si>
    <t>現状の付加価値額の３０％以上の増</t>
    <phoneticPr fontId="2"/>
  </si>
  <si>
    <t>現状の付加価値額の４０％以上の増</t>
    <phoneticPr fontId="2"/>
  </si>
  <si>
    <t>現状の付加価値額の５０％以上の増</t>
    <phoneticPr fontId="2"/>
  </si>
  <si>
    <t>現状の付加価値額の６０％以上の増</t>
    <phoneticPr fontId="2"/>
  </si>
  <si>
    <t>　　１００万円以上</t>
    <rPh sb="8" eb="9">
      <t>ウエ</t>
    </rPh>
    <phoneticPr fontId="2"/>
  </si>
  <si>
    <t>　　１５０万円以上</t>
    <phoneticPr fontId="2"/>
  </si>
  <si>
    <t>　　３００万円以上</t>
    <phoneticPr fontId="2"/>
  </si>
  <si>
    <t>　　４００万円以上</t>
    <phoneticPr fontId="2"/>
  </si>
  <si>
    <t>　　６５０万円以上</t>
    <phoneticPr fontId="2"/>
  </si>
  <si>
    <t>１，０００万円以上</t>
    <phoneticPr fontId="2"/>
  </si>
  <si>
    <t>１，５００万円以上</t>
    <phoneticPr fontId="2"/>
  </si>
  <si>
    <t>基準額の10％増し以上</t>
    <rPh sb="0" eb="3">
      <t>キジュンガク</t>
    </rPh>
    <rPh sb="7" eb="8">
      <t>マ</t>
    </rPh>
    <rPh sb="9" eb="11">
      <t>イジョウ</t>
    </rPh>
    <phoneticPr fontId="2"/>
  </si>
  <si>
    <t>基準額の20％増し以上</t>
    <rPh sb="0" eb="3">
      <t>キジュンガク</t>
    </rPh>
    <rPh sb="7" eb="8">
      <t>マ</t>
    </rPh>
    <rPh sb="9" eb="11">
      <t>イジョウ</t>
    </rPh>
    <phoneticPr fontId="2"/>
  </si>
  <si>
    <t>基準額の30％増し以上</t>
    <rPh sb="0" eb="3">
      <t>キジュンガク</t>
    </rPh>
    <rPh sb="7" eb="8">
      <t>マ</t>
    </rPh>
    <rPh sb="9" eb="11">
      <t>イジョウ</t>
    </rPh>
    <phoneticPr fontId="2"/>
  </si>
  <si>
    <t>基準額の40％増し以上</t>
    <rPh sb="0" eb="3">
      <t>キジュンガク</t>
    </rPh>
    <rPh sb="7" eb="8">
      <t>マ</t>
    </rPh>
    <rPh sb="9" eb="11">
      <t>イジョウ</t>
    </rPh>
    <phoneticPr fontId="2"/>
  </si>
  <si>
    <t>基準額（目標年度における就農後経過年数×50万円）以上</t>
    <rPh sb="0" eb="3">
      <t>キジュンガク</t>
    </rPh>
    <rPh sb="4" eb="8">
      <t>モクヒョウネンド</t>
    </rPh>
    <rPh sb="12" eb="15">
      <t>シュウノウゴ</t>
    </rPh>
    <rPh sb="15" eb="19">
      <t>ケイカネンスウ</t>
    </rPh>
    <rPh sb="23" eb="24">
      <t>エン</t>
    </rPh>
    <rPh sb="25" eb="27">
      <t>イジョウ</t>
    </rPh>
    <phoneticPr fontId="2"/>
  </si>
  <si>
    <t>②</t>
    <phoneticPr fontId="2"/>
  </si>
  <si>
    <t>経営面積の拡大</t>
    <rPh sb="0" eb="4">
      <t>ケイエイメンセキ</t>
    </rPh>
    <rPh sb="5" eb="7">
      <t>カクダイ</t>
    </rPh>
    <phoneticPr fontId="2"/>
  </si>
  <si>
    <t>③</t>
    <phoneticPr fontId="2"/>
  </si>
  <si>
    <t>経営管理の高度化</t>
    <rPh sb="0" eb="2">
      <t>ケイエイ</t>
    </rPh>
    <rPh sb="2" eb="4">
      <t>カンリ</t>
    </rPh>
    <rPh sb="5" eb="8">
      <t>コウドカ</t>
    </rPh>
    <phoneticPr fontId="2"/>
  </si>
  <si>
    <t>ア</t>
    <phoneticPr fontId="2"/>
  </si>
  <si>
    <t>イ</t>
    <phoneticPr fontId="2"/>
  </si>
  <si>
    <t>ウ</t>
    <phoneticPr fontId="2"/>
  </si>
  <si>
    <t>エ</t>
    <phoneticPr fontId="2"/>
  </si>
  <si>
    <t>オ</t>
    <phoneticPr fontId="2"/>
  </si>
  <si>
    <t>現在、法人化している又は目標年度までに法人化することとしている。</t>
    <phoneticPr fontId="2"/>
  </si>
  <si>
    <t>ＧＬＯＢＡＬＧ.Ａ.Ｐ又はＡＳＩＡＧＡＰの認証を取得している。</t>
    <phoneticPr fontId="2"/>
  </si>
  <si>
    <t>青色申告を行っている又は目標年度までに行うこととしている。</t>
    <phoneticPr fontId="2"/>
  </si>
  <si>
    <t>農業版ＢＣＰ（事業継続計画）（農林水産省が公表している自然災害等のリスクに備えるためのチェックリスト「事業継続編」により策定した簡易版等を含む。）を策定している。</t>
    <phoneticPr fontId="2"/>
  </si>
  <si>
    <t xml:space="preserve">
</t>
    <phoneticPr fontId="2"/>
  </si>
  <si>
    <t>④</t>
    <phoneticPr fontId="2"/>
  </si>
  <si>
    <t>労働時間の縮減</t>
    <phoneticPr fontId="2"/>
  </si>
  <si>
    <t>省力化技術の導入、栽培技術等の改善、作業の効率化等により農作業の一部又は全部の労働時間について a から c の取組に該当している。</t>
    <phoneticPr fontId="2"/>
  </si>
  <si>
    <t>⑤</t>
    <phoneticPr fontId="2"/>
  </si>
  <si>
    <t>農業者の育成</t>
    <rPh sb="0" eb="3">
      <t>ノウギョウシャ</t>
    </rPh>
    <rPh sb="4" eb="6">
      <t>イクセイ</t>
    </rPh>
    <phoneticPr fontId="2"/>
  </si>
  <si>
    <t>就農に向けて必要な技術等を習得できる経営体として都道府県が認めた者（就農サポーターリーダー）である</t>
    <rPh sb="34" eb="36">
      <t>シュウノウ</t>
    </rPh>
    <phoneticPr fontId="2"/>
  </si>
  <si>
    <t>アとして、過去５年間の間に農業研修生を受け入れた者である</t>
    <rPh sb="5" eb="7">
      <t>カコ</t>
    </rPh>
    <rPh sb="8" eb="10">
      <t>ネンカン</t>
    </rPh>
    <rPh sb="11" eb="12">
      <t>アイダ</t>
    </rPh>
    <rPh sb="13" eb="17">
      <t>ノウギョウケンシュウ</t>
    </rPh>
    <rPh sb="17" eb="18">
      <t>セイ</t>
    </rPh>
    <rPh sb="19" eb="20">
      <t>ウ</t>
    </rPh>
    <rPh sb="21" eb="22">
      <t>イ</t>
    </rPh>
    <rPh sb="24" eb="25">
      <t>モノ</t>
    </rPh>
    <phoneticPr fontId="2"/>
  </si>
  <si>
    <t>イで受け入れた研修生が、認定新規就農者等として就農を開始した場合</t>
    <rPh sb="2" eb="3">
      <t>ウ</t>
    </rPh>
    <rPh sb="4" eb="5">
      <t>イ</t>
    </rPh>
    <rPh sb="7" eb="10">
      <t>ケンシュウセイ</t>
    </rPh>
    <rPh sb="12" eb="14">
      <t>ニンテイ</t>
    </rPh>
    <rPh sb="14" eb="20">
      <t>シンキシュウノウシャトウ</t>
    </rPh>
    <rPh sb="23" eb="25">
      <t>シュウノウ</t>
    </rPh>
    <rPh sb="26" eb="28">
      <t>カイシ</t>
    </rPh>
    <rPh sb="30" eb="32">
      <t>バアイ</t>
    </rPh>
    <phoneticPr fontId="2"/>
  </si>
  <si>
    <t>⑥</t>
    <phoneticPr fontId="2"/>
  </si>
  <si>
    <t>環境保全の取り組み</t>
    <rPh sb="0" eb="4">
      <t>カンキョウホゼン</t>
    </rPh>
    <rPh sb="5" eb="6">
      <t>ト</t>
    </rPh>
    <rPh sb="7" eb="8">
      <t>ク</t>
    </rPh>
    <phoneticPr fontId="2"/>
  </si>
  <si>
    <t>みどり認定を受けている、又は目標年度までに行うこととしている。</t>
    <rPh sb="3" eb="5">
      <t>ニンテイ</t>
    </rPh>
    <rPh sb="6" eb="7">
      <t>ウ</t>
    </rPh>
    <phoneticPr fontId="2"/>
  </si>
  <si>
    <t>申請者名</t>
    <rPh sb="0" eb="4">
      <t>シンセイシャメイ</t>
    </rPh>
    <phoneticPr fontId="2"/>
  </si>
  <si>
    <t>基準ポイント（自己採点表）</t>
    <phoneticPr fontId="2"/>
  </si>
  <si>
    <t>ポイント合計</t>
    <rPh sb="4" eb="6">
      <t>ゴウケイ</t>
    </rPh>
    <phoneticPr fontId="2"/>
  </si>
  <si>
    <t>区分</t>
    <rPh sb="0" eb="2">
      <t>クブン</t>
    </rPh>
    <phoneticPr fontId="2"/>
  </si>
  <si>
    <t>【基準ポイント確認資料】</t>
    <phoneticPr fontId="2"/>
  </si>
  <si>
    <t>　「基準ポイント（自己採点表）」は、次の確認資料に基づきポイントを加算してください。</t>
    <phoneticPr fontId="2"/>
  </si>
  <si>
    <t>配分基準項目</t>
    <rPh sb="0" eb="2">
      <t>ハイブン</t>
    </rPh>
    <rPh sb="2" eb="4">
      <t>キジュン</t>
    </rPh>
    <rPh sb="4" eb="6">
      <t>コウモク</t>
    </rPh>
    <phoneticPr fontId="2"/>
  </si>
  <si>
    <t>⑦</t>
    <phoneticPr fontId="2"/>
  </si>
  <si>
    <t>確認書類</t>
    <rPh sb="0" eb="2">
      <t>カクニン</t>
    </rPh>
    <rPh sb="2" eb="4">
      <t>ショルイ</t>
    </rPh>
    <phoneticPr fontId="2"/>
  </si>
  <si>
    <t>・営農計画書
・決算書、税務申告書　　等</t>
    <rPh sb="1" eb="6">
      <t>エイノウケイカクショ</t>
    </rPh>
    <phoneticPr fontId="2"/>
  </si>
  <si>
    <t>決算書、税務申告書</t>
    <phoneticPr fontId="2"/>
  </si>
  <si>
    <t>・営農計画書、農作業受委託契約書　等</t>
    <rPh sb="7" eb="10">
      <t>ノウサギョウ</t>
    </rPh>
    <rPh sb="10" eb="16">
      <t>ジュイタクケイヤクショ</t>
    </rPh>
    <rPh sb="17" eb="18">
      <t>トウ</t>
    </rPh>
    <phoneticPr fontId="2"/>
  </si>
  <si>
    <t>・作業日報</t>
    <rPh sb="1" eb="5">
      <t>サギョウニッポウ</t>
    </rPh>
    <phoneticPr fontId="2"/>
  </si>
  <si>
    <t>・就農サポートリーダーとしての活動記録</t>
    <rPh sb="1" eb="3">
      <t>シュウノウ</t>
    </rPh>
    <rPh sb="15" eb="19">
      <t>カツドウキロク</t>
    </rPh>
    <phoneticPr fontId="2"/>
  </si>
  <si>
    <t>　　確定申告書の写し（法人の場合は、決算書）等は必ずご提出ください。</t>
    <rPh sb="22" eb="23">
      <t>トウ</t>
    </rPh>
    <phoneticPr fontId="2"/>
  </si>
  <si>
    <t>カ</t>
    <phoneticPr fontId="2"/>
  </si>
  <si>
    <t>収入保険、農業共済、園芸共済、家畜共済　等に加入している</t>
    <rPh sb="0" eb="2">
      <t>シュウニュウ</t>
    </rPh>
    <rPh sb="2" eb="4">
      <t>ホケン</t>
    </rPh>
    <rPh sb="5" eb="7">
      <t>ノウギョウ</t>
    </rPh>
    <rPh sb="7" eb="9">
      <t>キョウサイ</t>
    </rPh>
    <rPh sb="10" eb="12">
      <t>エンゲイ</t>
    </rPh>
    <rPh sb="12" eb="14">
      <t>キョウサイ</t>
    </rPh>
    <rPh sb="15" eb="19">
      <t>カチクキョウサイ</t>
    </rPh>
    <rPh sb="20" eb="21">
      <t>トウ</t>
    </rPh>
    <rPh sb="22" eb="24">
      <t>カニュウ</t>
    </rPh>
    <phoneticPr fontId="2"/>
  </si>
  <si>
    <t>・法人登記簿、法人化計画書
・GLOBALG.A.P又はASIANGAPの認証書類
・青色申告を証する書類
・農業版BCP（事業継続計画）書
・就業規則、家族協定
・各種共済証書　　　　　　等</t>
    <rPh sb="77" eb="81">
      <t>カゾクキョウテイ</t>
    </rPh>
    <rPh sb="83" eb="85">
      <t>カクシュ</t>
    </rPh>
    <rPh sb="85" eb="87">
      <t>キョウサイ</t>
    </rPh>
    <rPh sb="87" eb="89">
      <t>ショウショ</t>
    </rPh>
    <phoneticPr fontId="2"/>
  </si>
  <si>
    <t>a～fに該当しないが経営面積の拡大を行う予定</t>
  </si>
  <si>
    <t>拡大率</t>
    <rPh sb="0" eb="3">
      <t>カクダイリツ</t>
    </rPh>
    <phoneticPr fontId="2"/>
  </si>
  <si>
    <t>拡大面積</t>
    <rPh sb="0" eb="4">
      <t>カクダイメンセキ</t>
    </rPh>
    <phoneticPr fontId="2"/>
  </si>
  <si>
    <t>飼養数</t>
    <rPh sb="0" eb="3">
      <t>シヨウスウ</t>
    </rPh>
    <phoneticPr fontId="2"/>
  </si>
  <si>
    <t>提出書類</t>
    <phoneticPr fontId="2"/>
  </si>
  <si>
    <t>イ　施設園芸作</t>
    <rPh sb="2" eb="4">
      <t>シセツ</t>
    </rPh>
    <rPh sb="4" eb="6">
      <t>エンゲイ</t>
    </rPh>
    <rPh sb="6" eb="7">
      <t>サク</t>
    </rPh>
    <phoneticPr fontId="2"/>
  </si>
  <si>
    <t>ウ　果樹作</t>
    <rPh sb="2" eb="4">
      <t>カジュ</t>
    </rPh>
    <rPh sb="4" eb="5">
      <t>サク</t>
    </rPh>
    <phoneticPr fontId="2"/>
  </si>
  <si>
    <t>簡易版</t>
    <rPh sb="0" eb="3">
      <t>カンイバン</t>
    </rPh>
    <phoneticPr fontId="2"/>
  </si>
  <si>
    <t>経営種別</t>
    <rPh sb="0" eb="4">
      <t>ケイエイシュベツ</t>
    </rPh>
    <phoneticPr fontId="2"/>
  </si>
  <si>
    <t>飼養数</t>
    <rPh sb="0" eb="2">
      <t>シヨウ</t>
    </rPh>
    <rPh sb="2" eb="3">
      <t>スウ</t>
    </rPh>
    <phoneticPr fontId="2"/>
  </si>
  <si>
    <t>ア　一般（施設園芸作、果樹作、畜産業　以外）</t>
    <rPh sb="2" eb="4">
      <t>イッパン</t>
    </rPh>
    <rPh sb="5" eb="7">
      <t>シセツ</t>
    </rPh>
    <rPh sb="7" eb="9">
      <t>エンゲイ</t>
    </rPh>
    <rPh sb="9" eb="10">
      <t>サク</t>
    </rPh>
    <rPh sb="11" eb="13">
      <t>カジュ</t>
    </rPh>
    <rPh sb="13" eb="14">
      <t>ツク</t>
    </rPh>
    <rPh sb="15" eb="18">
      <t>チクサンギョウ</t>
    </rPh>
    <rPh sb="19" eb="21">
      <t>イガイ</t>
    </rPh>
    <phoneticPr fontId="2"/>
  </si>
  <si>
    <t>主な農畜産物</t>
    <rPh sb="0" eb="1">
      <t>オモ</t>
    </rPh>
    <rPh sb="2" eb="6">
      <t>ノウチクサンブツ</t>
    </rPh>
    <phoneticPr fontId="2"/>
  </si>
  <si>
    <t>（雇人費）のみ。専従者給与は含めない</t>
    <rPh sb="14" eb="15">
      <t>フク</t>
    </rPh>
    <phoneticPr fontId="2"/>
  </si>
  <si>
    <t>（雑収入のうち農業外収入は含めない（補助金収入は含む。）</t>
    <rPh sb="1" eb="4">
      <t>ザツシュウニュウ</t>
    </rPh>
    <rPh sb="7" eb="9">
      <t>ノウギョウ</t>
    </rPh>
    <rPh sb="9" eb="10">
      <t>ガイ</t>
    </rPh>
    <rPh sb="10" eb="11">
      <t>オサム</t>
    </rPh>
    <rPh sb="11" eb="12">
      <t>ニュウ</t>
    </rPh>
    <rPh sb="13" eb="14">
      <t>フク</t>
    </rPh>
    <rPh sb="18" eb="21">
      <t>ホジョキン</t>
    </rPh>
    <rPh sb="21" eb="23">
      <t>シュウニュウ</t>
    </rPh>
    <rPh sb="24" eb="25">
      <t>フク</t>
    </rPh>
    <phoneticPr fontId="2"/>
  </si>
  <si>
    <t>個人の場合は記入不要</t>
    <rPh sb="0" eb="2">
      <t>コジン</t>
    </rPh>
    <rPh sb="3" eb="5">
      <t>バアイ</t>
    </rPh>
    <rPh sb="6" eb="10">
      <t>キニュウフヨウ</t>
    </rPh>
    <phoneticPr fontId="2"/>
  </si>
  <si>
    <t xml:space="preserve">
</t>
    <phoneticPr fontId="2"/>
  </si>
  <si>
    <t>ＧＬＯＢＡＬＧ.Ａ.Ｐ又はＡＳＩＡＧＡＰ認証の有無</t>
    <rPh sb="23" eb="25">
      <t>ウム</t>
    </rPh>
    <phoneticPr fontId="2"/>
  </si>
  <si>
    <t>就業規則、家族協定の有無</t>
    <rPh sb="10" eb="12">
      <t>ウム</t>
    </rPh>
    <phoneticPr fontId="2"/>
  </si>
  <si>
    <t>現状</t>
    <rPh sb="0" eb="2">
      <t>ゲンジョウ</t>
    </rPh>
    <phoneticPr fontId="2"/>
  </si>
  <si>
    <t>出荷量</t>
    <rPh sb="0" eb="3">
      <t>シュッカリョウ</t>
    </rPh>
    <phoneticPr fontId="2"/>
  </si>
  <si>
    <t>出荷額</t>
    <rPh sb="0" eb="3">
      <t>シュッカガク</t>
    </rPh>
    <phoneticPr fontId="2"/>
  </si>
  <si>
    <t>申請者情報</t>
    <rPh sb="0" eb="3">
      <t>シンセイシャ</t>
    </rPh>
    <rPh sb="3" eb="5">
      <t>ジョウホウ</t>
    </rPh>
    <phoneticPr fontId="2"/>
  </si>
  <si>
    <t>現況＝直近の決算・申告時点の年度、目標＝各経営体が設定した年度（最長令和10年度）</t>
    <rPh sb="0" eb="2">
      <t>ゲンキョウ</t>
    </rPh>
    <rPh sb="3" eb="5">
      <t>チョッキン</t>
    </rPh>
    <rPh sb="6" eb="8">
      <t>ケッサン</t>
    </rPh>
    <rPh sb="9" eb="13">
      <t>シンコクジテン</t>
    </rPh>
    <rPh sb="14" eb="16">
      <t>ネンド</t>
    </rPh>
    <rPh sb="17" eb="19">
      <t>モクヒョウ</t>
    </rPh>
    <rPh sb="20" eb="24">
      <t>カクケイエイタイ</t>
    </rPh>
    <rPh sb="25" eb="27">
      <t>セッテイ</t>
    </rPh>
    <rPh sb="29" eb="31">
      <t>ネンド</t>
    </rPh>
    <rPh sb="32" eb="34">
      <t>サイチョウ</t>
    </rPh>
    <rPh sb="34" eb="36">
      <t>レイワ</t>
    </rPh>
    <rPh sb="38" eb="40">
      <t>ネンド</t>
    </rPh>
    <phoneticPr fontId="2"/>
  </si>
  <si>
    <t>土地利用型</t>
    <phoneticPr fontId="2"/>
  </si>
  <si>
    <t>畜産業関係</t>
    <phoneticPr fontId="2"/>
  </si>
  <si>
    <t>頭、羽</t>
    <rPh sb="0" eb="1">
      <t>トウ</t>
    </rPh>
    <rPh sb="2" eb="3">
      <t>ワ</t>
    </rPh>
    <phoneticPr fontId="2"/>
  </si>
  <si>
    <t>頭、羽、㎏</t>
    <rPh sb="0" eb="1">
      <t>トウ</t>
    </rPh>
    <rPh sb="2" eb="3">
      <t>ワ</t>
    </rPh>
    <phoneticPr fontId="2"/>
  </si>
  <si>
    <t>円</t>
    <rPh sb="0" eb="1">
      <t>エン</t>
    </rPh>
    <phoneticPr fontId="2"/>
  </si>
  <si>
    <t>日、時間</t>
    <rPh sb="0" eb="1">
      <t>ニチ</t>
    </rPh>
    <rPh sb="2" eb="4">
      <t>ジカン</t>
    </rPh>
    <phoneticPr fontId="2"/>
  </si>
  <si>
    <t>→</t>
    <phoneticPr fontId="2"/>
  </si>
  <si>
    <t>①</t>
    <phoneticPr fontId="2"/>
  </si>
  <si>
    <t>エ　畜産業</t>
    <phoneticPr fontId="2"/>
  </si>
  <si>
    <t>所有地　(a)</t>
    <rPh sb="0" eb="3">
      <t>ショユウチ</t>
    </rPh>
    <phoneticPr fontId="2"/>
  </si>
  <si>
    <t>借地　(b)</t>
    <rPh sb="0" eb="2">
      <t>シャクチ</t>
    </rPh>
    <phoneticPr fontId="2"/>
  </si>
  <si>
    <t>総経営面積　(a+b+c)</t>
    <rPh sb="0" eb="1">
      <t>ソウ</t>
    </rPh>
    <rPh sb="1" eb="5">
      <t>ケイエイメンセキ</t>
    </rPh>
    <phoneticPr fontId="2"/>
  </si>
  <si>
    <t>収入総額　(e)</t>
    <phoneticPr fontId="2"/>
  </si>
  <si>
    <t>費用総額　(f)</t>
    <phoneticPr fontId="2"/>
  </si>
  <si>
    <t>人件費　(g)</t>
    <phoneticPr fontId="2"/>
  </si>
  <si>
    <t>付加価値額　(e-f+g)</t>
    <rPh sb="0" eb="5">
      <t>フカカチガク</t>
    </rPh>
    <phoneticPr fontId="2"/>
  </si>
  <si>
    <t>新規就農者（認定を受けた「青年等就農計画」の期間中の者）である</t>
    <rPh sb="0" eb="2">
      <t>シンキ</t>
    </rPh>
    <rPh sb="2" eb="5">
      <t>シュウノウシャ</t>
    </rPh>
    <rPh sb="6" eb="8">
      <t>ニンテイ</t>
    </rPh>
    <rPh sb="9" eb="10">
      <t>ウ</t>
    </rPh>
    <rPh sb="22" eb="25">
      <t>キカンチュウ</t>
    </rPh>
    <rPh sb="26" eb="27">
      <t>モノ</t>
    </rPh>
    <phoneticPr fontId="2"/>
  </si>
  <si>
    <t>みえの安心・安全食材を登録している</t>
    <phoneticPr fontId="2"/>
  </si>
  <si>
    <t>過去5年間で研修受入者が新規で就農を開始した。</t>
    <rPh sb="0" eb="2">
      <t>カコ</t>
    </rPh>
    <rPh sb="3" eb="5">
      <t>ネンカン</t>
    </rPh>
    <rPh sb="6" eb="10">
      <t>ケンシュウウケイ</t>
    </rPh>
    <rPh sb="10" eb="11">
      <t>シャ</t>
    </rPh>
    <rPh sb="12" eb="14">
      <t>シンキ</t>
    </rPh>
    <rPh sb="15" eb="17">
      <t>シュウノウ</t>
    </rPh>
    <rPh sb="18" eb="20">
      <t>カイシ</t>
    </rPh>
    <phoneticPr fontId="2"/>
  </si>
  <si>
    <t>過去５年間の農業研修生を受け入れた</t>
    <phoneticPr fontId="2"/>
  </si>
  <si>
    <t>現在、三重県の就農サポートリーダーとして登録している</t>
    <rPh sb="0" eb="2">
      <t>ゲンザイ</t>
    </rPh>
    <rPh sb="3" eb="6">
      <t>ミエケン</t>
    </rPh>
    <rPh sb="7" eb="9">
      <t>シュウノウ</t>
    </rPh>
    <rPh sb="20" eb="22">
      <t>トウロク</t>
    </rPh>
    <phoneticPr fontId="2"/>
  </si>
  <si>
    <t>農業版ＢＣＰ（事業継続計画）の策定状況</t>
    <rPh sb="15" eb="17">
      <t>サクテイ</t>
    </rPh>
    <rPh sb="17" eb="19">
      <t>ジョウキョウ</t>
    </rPh>
    <phoneticPr fontId="2"/>
  </si>
  <si>
    <t>収入保険、農業共済、園芸共済、家畜共済等の加入状況</t>
    <rPh sb="0" eb="2">
      <t>シュウニュウ</t>
    </rPh>
    <rPh sb="2" eb="4">
      <t>ホケン</t>
    </rPh>
    <rPh sb="5" eb="7">
      <t>ノウギョウ</t>
    </rPh>
    <rPh sb="7" eb="9">
      <t>キョウサイ</t>
    </rPh>
    <rPh sb="10" eb="12">
      <t>エンゲイ</t>
    </rPh>
    <rPh sb="12" eb="14">
      <t>キョウサイ</t>
    </rPh>
    <rPh sb="15" eb="19">
      <t>カチクキョウサイ</t>
    </rPh>
    <rPh sb="19" eb="20">
      <t>トウ</t>
    </rPh>
    <rPh sb="21" eb="23">
      <t>カニュウ</t>
    </rPh>
    <rPh sb="23" eb="25">
      <t>ジョウキョウ</t>
    </rPh>
    <phoneticPr fontId="2"/>
  </si>
  <si>
    <t>基準ポイント用　計算シート</t>
    <rPh sb="6" eb="7">
      <t>ヨウ</t>
    </rPh>
    <rPh sb="8" eb="10">
      <t>ケイサン</t>
    </rPh>
    <phoneticPr fontId="2"/>
  </si>
  <si>
    <t>オ　付加価値額の拡大率の目標ポイント</t>
    <phoneticPr fontId="2"/>
  </si>
  <si>
    <t>カ　付加価値額の拡大額の目標ポイント</t>
    <phoneticPr fontId="2"/>
  </si>
  <si>
    <t>出荷量または出荷額</t>
    <rPh sb="0" eb="2">
      <t>シュッカ</t>
    </rPh>
    <rPh sb="2" eb="3">
      <t>リョウ</t>
    </rPh>
    <rPh sb="6" eb="9">
      <t>シュッカガク</t>
    </rPh>
    <phoneticPr fontId="2"/>
  </si>
  <si>
    <t>作業受委託面積　(ｃ)</t>
    <rPh sb="0" eb="7">
      <t>サギョウジュイタクメンセキ</t>
    </rPh>
    <phoneticPr fontId="2"/>
  </si>
  <si>
    <t>付加価値向上</t>
    <phoneticPr fontId="2"/>
  </si>
  <si>
    <t>①</t>
    <phoneticPr fontId="2"/>
  </si>
  <si>
    <t>①´</t>
    <phoneticPr fontId="2"/>
  </si>
  <si>
    <t>②</t>
    <phoneticPr fontId="2"/>
  </si>
  <si>
    <t>③</t>
    <phoneticPr fontId="2"/>
  </si>
  <si>
    <t>④</t>
    <phoneticPr fontId="2"/>
  </si>
  <si>
    <t>⑤</t>
    <phoneticPr fontId="2"/>
  </si>
  <si>
    <t>ア・イ・ウ　（畜産業　以外）</t>
    <phoneticPr fontId="2"/>
  </si>
  <si>
    <t>②´</t>
    <phoneticPr fontId="2"/>
  </si>
  <si>
    <t>③´</t>
    <phoneticPr fontId="2"/>
  </si>
  <si>
    <t>④´</t>
    <phoneticPr fontId="2"/>
  </si>
  <si>
    <t>⑤´</t>
    <phoneticPr fontId="2"/>
  </si>
  <si>
    <t>⑥</t>
    <phoneticPr fontId="2"/>
  </si>
  <si>
    <t>⑦</t>
    <phoneticPr fontId="2"/>
  </si>
  <si>
    <t>⑧</t>
    <phoneticPr fontId="2"/>
  </si>
  <si>
    <t>エ（畜産業）　　⑥⑦⑧の最も高い拡大率</t>
    <rPh sb="2" eb="5">
      <t>チクサンギョウ</t>
    </rPh>
    <rPh sb="12" eb="13">
      <t>モット</t>
    </rPh>
    <rPh sb="14" eb="15">
      <t>タカ</t>
    </rPh>
    <rPh sb="16" eb="19">
      <t>カクダイリツ</t>
    </rPh>
    <phoneticPr fontId="2"/>
  </si>
  <si>
    <t>令和　　年度</t>
  </si>
  <si>
    <t>年</t>
    <rPh sb="0" eb="1">
      <t>ネン</t>
    </rPh>
    <phoneticPr fontId="2"/>
  </si>
  <si>
    <t>⑨</t>
    <phoneticPr fontId="2"/>
  </si>
  <si>
    <t>キ　付加価値額の拡大率の目標ポイント（新規就農者のみ）</t>
    <rPh sb="10" eb="11">
      <t>リツ</t>
    </rPh>
    <rPh sb="19" eb="24">
      <t>シンキシュウノウシャ</t>
    </rPh>
    <phoneticPr fontId="2"/>
  </si>
  <si>
    <t>常用雇用者で、定期昇給以外の賃金アップ（ベースアップ）の予定があれば、対象者の内、もっとも低い方の平均賃金とアップ後の見込み賃金をご記入ください。</t>
    <rPh sb="35" eb="38">
      <t>タイショウシャ</t>
    </rPh>
    <rPh sb="39" eb="40">
      <t>ウチ</t>
    </rPh>
    <rPh sb="45" eb="46">
      <t>ヒク</t>
    </rPh>
    <rPh sb="47" eb="48">
      <t>カタ</t>
    </rPh>
    <rPh sb="49" eb="51">
      <t>ヘイキン</t>
    </rPh>
    <rPh sb="51" eb="53">
      <t>チンギン</t>
    </rPh>
    <rPh sb="57" eb="58">
      <t>ゴ</t>
    </rPh>
    <rPh sb="59" eb="61">
      <t>ミコ</t>
    </rPh>
    <rPh sb="62" eb="64">
      <t>チンギン</t>
    </rPh>
    <phoneticPr fontId="2"/>
  </si>
  <si>
    <t>雇用形態：正規従業員の月額給与</t>
    <rPh sb="0" eb="4">
      <t>コヨウケイタイ</t>
    </rPh>
    <rPh sb="5" eb="7">
      <t>セイキ</t>
    </rPh>
    <rPh sb="7" eb="10">
      <t>ジュウギョウイン</t>
    </rPh>
    <rPh sb="11" eb="13">
      <t>ゲツガク</t>
    </rPh>
    <rPh sb="13" eb="15">
      <t>キュウヨ</t>
    </rPh>
    <phoneticPr fontId="2"/>
  </si>
  <si>
    <t>雇用形態：期間付き従業員で過去1年以上職員の月額給与</t>
    <rPh sb="0" eb="4">
      <t>コヨウケイタイ</t>
    </rPh>
    <rPh sb="5" eb="8">
      <t>キカンツ</t>
    </rPh>
    <rPh sb="9" eb="12">
      <t>ジュウギョウイン</t>
    </rPh>
    <rPh sb="13" eb="15">
      <t>カコ</t>
    </rPh>
    <rPh sb="16" eb="19">
      <t>ネンイジョウ</t>
    </rPh>
    <rPh sb="19" eb="21">
      <t>ショクイン</t>
    </rPh>
    <rPh sb="22" eb="24">
      <t>ゲツガク</t>
    </rPh>
    <rPh sb="24" eb="26">
      <t>キュウヨ</t>
    </rPh>
    <phoneticPr fontId="2"/>
  </si>
  <si>
    <t>雇用形態：期間付き従業員で過去1年以上職員の時間賃金</t>
    <rPh sb="0" eb="4">
      <t>コヨウケイタイ</t>
    </rPh>
    <rPh sb="5" eb="8">
      <t>キカンツ</t>
    </rPh>
    <rPh sb="9" eb="12">
      <t>ジュウギョウイン</t>
    </rPh>
    <rPh sb="13" eb="15">
      <t>カコ</t>
    </rPh>
    <rPh sb="16" eb="19">
      <t>ネンイジョウ</t>
    </rPh>
    <rPh sb="19" eb="21">
      <t>ショクイン</t>
    </rPh>
    <rPh sb="22" eb="26">
      <t>ジカンチンギン</t>
    </rPh>
    <phoneticPr fontId="2"/>
  </si>
  <si>
    <t>※任意記入。ポイントとは関係ありません　</t>
    <phoneticPr fontId="2"/>
  </si>
  <si>
    <t>ア・イ・ウ…</t>
    <phoneticPr fontId="2"/>
  </si>
  <si>
    <t>又は</t>
    <rPh sb="0" eb="1">
      <t>マタ</t>
    </rPh>
    <phoneticPr fontId="2"/>
  </si>
  <si>
    <t>オ　…</t>
    <phoneticPr fontId="2"/>
  </si>
  <si>
    <t>エ　…</t>
    <phoneticPr fontId="2"/>
  </si>
  <si>
    <t>カ　…</t>
    <phoneticPr fontId="2"/>
  </si>
  <si>
    <t>キ　…</t>
    <phoneticPr fontId="2"/>
  </si>
  <si>
    <t>　★お教えいただきたい内容：</t>
    <rPh sb="3" eb="4">
      <t>オシ</t>
    </rPh>
    <rPh sb="11" eb="13">
      <t>ナイヨウ</t>
    </rPh>
    <phoneticPr fontId="2"/>
  </si>
  <si>
    <t>●令和8年度中に賃金向上の取り組みの予定がありましたらお教えください　</t>
    <rPh sb="1" eb="3">
      <t>レイワ</t>
    </rPh>
    <rPh sb="4" eb="6">
      <t>ネンド</t>
    </rPh>
    <rPh sb="6" eb="7">
      <t>チュウ</t>
    </rPh>
    <rPh sb="8" eb="10">
      <t>チンギン</t>
    </rPh>
    <rPh sb="10" eb="12">
      <t>コウジョウ</t>
    </rPh>
    <rPh sb="13" eb="14">
      <t>ト</t>
    </rPh>
    <rPh sb="15" eb="16">
      <t>ク</t>
    </rPh>
    <rPh sb="18" eb="20">
      <t>ヨテイ</t>
    </rPh>
    <rPh sb="28" eb="29">
      <t>オシ</t>
    </rPh>
    <phoneticPr fontId="2"/>
  </si>
  <si>
    <t>令和8年度中</t>
    <rPh sb="0" eb="2">
      <t>レイワ</t>
    </rPh>
    <rPh sb="3" eb="6">
      <t>ネンドチュウ</t>
    </rPh>
    <phoneticPr fontId="2"/>
  </si>
  <si>
    <t>現状</t>
  </si>
  <si>
    <t>現状</t>
    <phoneticPr fontId="2"/>
  </si>
  <si>
    <t>目標年度</t>
    <rPh sb="0" eb="2">
      <t>モクヒョウ</t>
    </rPh>
    <rPh sb="2" eb="4">
      <t>ネンド</t>
    </rPh>
    <phoneticPr fontId="2"/>
  </si>
  <si>
    <t>目標年度時点</t>
    <rPh sb="0" eb="4">
      <t>モクヒョウネンド</t>
    </rPh>
    <rPh sb="4" eb="6">
      <t>ジテン</t>
    </rPh>
    <phoneticPr fontId="2"/>
  </si>
  <si>
    <t>一般</t>
  </si>
  <si>
    <t>畜産業</t>
  </si>
  <si>
    <t>（）</t>
    <phoneticPr fontId="2"/>
  </si>
  <si>
    <t>主穀</t>
  </si>
  <si>
    <t>露地野菜</t>
  </si>
  <si>
    <t>施設野菜</t>
  </si>
  <si>
    <t>施設園芸</t>
  </si>
  <si>
    <t>果樹</t>
  </si>
  <si>
    <t>酪農</t>
  </si>
  <si>
    <t>肉牛</t>
  </si>
  <si>
    <t>養豚</t>
  </si>
  <si>
    <t>養鶏</t>
  </si>
  <si>
    <t>鶏卵</t>
  </si>
  <si>
    <t>その他</t>
  </si>
  <si>
    <t>就農開始時期</t>
  </si>
  <si>
    <t>している</t>
  </si>
  <si>
    <t>している</t>
    <phoneticPr fontId="2"/>
  </si>
  <si>
    <t>していない</t>
    <phoneticPr fontId="2"/>
  </si>
  <si>
    <t>法人化の状況
（現状）</t>
    <rPh sb="0" eb="3">
      <t>ホウジンカ</t>
    </rPh>
    <rPh sb="4" eb="6">
      <t>ジョウキョウ</t>
    </rPh>
    <rPh sb="8" eb="10">
      <t>ゲンジョウ</t>
    </rPh>
    <phoneticPr fontId="2"/>
  </si>
  <si>
    <t>１アールは100㎡で計算してください</t>
    <rPh sb="10" eb="12">
      <t>ケイサン</t>
    </rPh>
    <phoneticPr fontId="2"/>
  </si>
  <si>
    <t>法人化の状況
（目標）</t>
    <rPh sb="0" eb="3">
      <t>ホウジンカ</t>
    </rPh>
    <rPh sb="4" eb="6">
      <t>ジョウキョウ</t>
    </rPh>
    <rPh sb="8" eb="10">
      <t>モクヒョウ</t>
    </rPh>
    <phoneticPr fontId="2"/>
  </si>
  <si>
    <t>する予定</t>
    <rPh sb="2" eb="4">
      <t>ヨテイ</t>
    </rPh>
    <phoneticPr fontId="2"/>
  </si>
  <si>
    <t>しない</t>
    <phoneticPr fontId="2"/>
  </si>
  <si>
    <t>有</t>
    <rPh sb="0" eb="1">
      <t>ア</t>
    </rPh>
    <phoneticPr fontId="2"/>
  </si>
  <si>
    <t>無</t>
    <rPh sb="0" eb="1">
      <t>ナ</t>
    </rPh>
    <phoneticPr fontId="2"/>
  </si>
  <si>
    <t>青色申告の状況
（現状）</t>
    <rPh sb="5" eb="7">
      <t>ジョウキョウ</t>
    </rPh>
    <rPh sb="9" eb="11">
      <t>ゲンジョウ</t>
    </rPh>
    <phoneticPr fontId="2"/>
  </si>
  <si>
    <t>青色申告の状況
（目標）</t>
    <rPh sb="5" eb="7">
      <t>ジョウキョウ</t>
    </rPh>
    <rPh sb="9" eb="11">
      <t>モクヒョウ</t>
    </rPh>
    <phoneticPr fontId="2"/>
  </si>
  <si>
    <t>加入している</t>
    <rPh sb="0" eb="2">
      <t>カニュウ</t>
    </rPh>
    <phoneticPr fontId="2"/>
  </si>
  <si>
    <t>加入していない</t>
    <rPh sb="0" eb="2">
      <t>カニュウ</t>
    </rPh>
    <phoneticPr fontId="2"/>
  </si>
  <si>
    <t>縮減対象の農作業</t>
  </si>
  <si>
    <t>全部</t>
    <rPh sb="0" eb="2">
      <t>ゼンブ</t>
    </rPh>
    <phoneticPr fontId="2"/>
  </si>
  <si>
    <t>一部</t>
    <rPh sb="0" eb="2">
      <t>イチブ</t>
    </rPh>
    <phoneticPr fontId="2"/>
  </si>
  <si>
    <t>縮減しない</t>
    <rPh sb="0" eb="2">
      <t>シュクゲン</t>
    </rPh>
    <phoneticPr fontId="2"/>
  </si>
  <si>
    <t>労働短縮
（単位）</t>
    <rPh sb="0" eb="2">
      <t>ロウドウ</t>
    </rPh>
    <rPh sb="2" eb="4">
      <t>タンシュク</t>
    </rPh>
    <rPh sb="6" eb="8">
      <t>タンイ</t>
    </rPh>
    <phoneticPr fontId="2"/>
  </si>
  <si>
    <t>日</t>
    <rPh sb="0" eb="1">
      <t>ニチ</t>
    </rPh>
    <phoneticPr fontId="2"/>
  </si>
  <si>
    <t>時間</t>
    <rPh sb="0" eb="2">
      <t>ジカン</t>
    </rPh>
    <phoneticPr fontId="2"/>
  </si>
  <si>
    <t>受け入れた</t>
    <rPh sb="0" eb="1">
      <t>ウ</t>
    </rPh>
    <rPh sb="2" eb="3">
      <t>イ</t>
    </rPh>
    <phoneticPr fontId="2"/>
  </si>
  <si>
    <t>受け入れていない</t>
    <rPh sb="0" eb="1">
      <t>ウ</t>
    </rPh>
    <rPh sb="2" eb="3">
      <t>イ</t>
    </rPh>
    <phoneticPr fontId="2"/>
  </si>
  <si>
    <t>開始した</t>
    <rPh sb="0" eb="2">
      <t>カイシ</t>
    </rPh>
    <phoneticPr fontId="2"/>
  </si>
  <si>
    <t>開始していない</t>
    <rPh sb="0" eb="2">
      <t>カイシ</t>
    </rPh>
    <phoneticPr fontId="2"/>
  </si>
  <si>
    <t>みどり認定を受けている
（現状）</t>
    <rPh sb="6" eb="7">
      <t>ウ</t>
    </rPh>
    <rPh sb="13" eb="15">
      <t>ゲンジョウ</t>
    </rPh>
    <phoneticPr fontId="2"/>
  </si>
  <si>
    <t>みどり認定を受けている
（目標）</t>
    <rPh sb="6" eb="7">
      <t>ウ</t>
    </rPh>
    <rPh sb="13" eb="15">
      <t>モクヒョウ</t>
    </rPh>
    <phoneticPr fontId="2"/>
  </si>
  <si>
    <t>①経営規模</t>
    <rPh sb="1" eb="3">
      <t>ケイエイ</t>
    </rPh>
    <rPh sb="3" eb="5">
      <t>キボ</t>
    </rPh>
    <phoneticPr fontId="2"/>
  </si>
  <si>
    <t>②経営状況の高度化</t>
    <rPh sb="1" eb="3">
      <t>ケイエイ</t>
    </rPh>
    <rPh sb="3" eb="5">
      <t>ジョウキョウ</t>
    </rPh>
    <rPh sb="6" eb="9">
      <t>コウドカ</t>
    </rPh>
    <phoneticPr fontId="2"/>
  </si>
  <si>
    <t>女性農業者である。または、法人・団体等であり代表者が女性又は役員等の過半が女性である</t>
    <phoneticPr fontId="2"/>
  </si>
  <si>
    <t xml:space="preserve">
</t>
  </si>
  <si>
    <t xml:space="preserve">
</t>
    <phoneticPr fontId="2"/>
  </si>
  <si>
    <t>該当する</t>
    <rPh sb="0" eb="2">
      <t>ガイトウ</t>
    </rPh>
    <phoneticPr fontId="2"/>
  </si>
  <si>
    <t>該当しない</t>
    <rPh sb="0" eb="2">
      <t>ガイトウ</t>
    </rPh>
    <phoneticPr fontId="2"/>
  </si>
  <si>
    <t>新規就農</t>
    <rPh sb="0" eb="4">
      <t>シンキシュウノウ</t>
    </rPh>
    <phoneticPr fontId="2"/>
  </si>
  <si>
    <t>③労働時間の縮減</t>
    <phoneticPr fontId="2"/>
  </si>
  <si>
    <t>④農業者育成</t>
    <phoneticPr fontId="2"/>
  </si>
  <si>
    <t>⑤環境保全</t>
    <phoneticPr fontId="2"/>
  </si>
  <si>
    <t>⑥女性参画</t>
    <rPh sb="3" eb="5">
      <t>サンカク</t>
    </rPh>
    <phoneticPr fontId="2"/>
  </si>
  <si>
    <t>⑦新規就農</t>
    <rPh sb="1" eb="5">
      <t>シンキシュウノウ</t>
    </rPh>
    <phoneticPr fontId="2"/>
  </si>
  <si>
    <t>青年等就農計画の認定期間中（認定新規就農者）である</t>
    <phoneticPr fontId="2"/>
  </si>
  <si>
    <t>単位</t>
    <rPh sb="0" eb="2">
      <t>タンイ</t>
    </rPh>
    <phoneticPr fontId="2"/>
  </si>
  <si>
    <t>頭</t>
    <rPh sb="0" eb="1">
      <t>トウ</t>
    </rPh>
    <phoneticPr fontId="2"/>
  </si>
  <si>
    <t>羽</t>
    <rPh sb="0" eb="1">
      <t>ワ</t>
    </rPh>
    <phoneticPr fontId="2"/>
  </si>
  <si>
    <t>頭、羽</t>
    <rPh sb="0" eb="1">
      <t>トウ</t>
    </rPh>
    <rPh sb="2" eb="3">
      <t>ハネ</t>
    </rPh>
    <phoneticPr fontId="2"/>
  </si>
  <si>
    <t>㎏</t>
    <phoneticPr fontId="2"/>
  </si>
  <si>
    <t>頭、羽、Kg</t>
    <rPh sb="0" eb="1">
      <t>トウ</t>
    </rPh>
    <rPh sb="2" eb="3">
      <t>ハネ</t>
    </rPh>
    <phoneticPr fontId="2"/>
  </si>
  <si>
    <t>]）ー１）×100</t>
    <phoneticPr fontId="2"/>
  </si>
  <si>
    <t>オ　付加価値額の拡大率</t>
    <phoneticPr fontId="2"/>
  </si>
  <si>
    <t>　　（[⑤´</t>
    <phoneticPr fontId="2"/>
  </si>
  <si>
    <t>拡大率　 （（[①´</t>
    <rPh sb="0" eb="3">
      <t>カクダイリツ</t>
    </rPh>
    <phoneticPr fontId="2"/>
  </si>
  <si>
    <t>拡大面積 　（[①´</t>
    <rPh sb="0" eb="2">
      <t>カクダイ</t>
    </rPh>
    <rPh sb="2" eb="4">
      <t>メンセキ</t>
    </rPh>
    <phoneticPr fontId="2"/>
  </si>
  <si>
    <t>]</t>
    <phoneticPr fontId="2"/>
  </si>
  <si>
    <t>　　[⑤´</t>
    <phoneticPr fontId="2"/>
  </si>
  <si>
    <t>カ　付加価値額の拡大額</t>
    <phoneticPr fontId="2"/>
  </si>
  <si>
    <t>]―[①</t>
  </si>
  <si>
    <t>基準額に対しての拡大率</t>
    <phoneticPr fontId="2"/>
  </si>
  <si>
    <t>］年</t>
    <phoneticPr fontId="2"/>
  </si>
  <si>
    <t>　（[⑤´</t>
    <phoneticPr fontId="2"/>
  </si>
  <si>
    <t>]÷[①</t>
  </si>
  <si>
    <t>]÷[②</t>
  </si>
  <si>
    <t>]÷[③</t>
  </si>
  <si>
    <t>]÷[④</t>
  </si>
  <si>
    <t>]÷[⑤</t>
  </si>
  <si>
    <t>]―[⑤</t>
  </si>
  <si>
    <t>➉</t>
    <phoneticPr fontId="2"/>
  </si>
  <si>
    <t>収入保険、農業共済、園芸共済、家畜共済等の加入状況
【加入している／加入していない】</t>
    <rPh sb="0" eb="2">
      <t>シュウニュウ</t>
    </rPh>
    <rPh sb="2" eb="4">
      <t>ホケン</t>
    </rPh>
    <rPh sb="5" eb="7">
      <t>ノウギョウ</t>
    </rPh>
    <rPh sb="7" eb="9">
      <t>キョウサイ</t>
    </rPh>
    <rPh sb="10" eb="12">
      <t>エンゲイ</t>
    </rPh>
    <rPh sb="12" eb="14">
      <t>キョウサイ</t>
    </rPh>
    <rPh sb="15" eb="19">
      <t>カチクキョウサイ</t>
    </rPh>
    <rPh sb="19" eb="20">
      <t>トウ</t>
    </rPh>
    <rPh sb="21" eb="23">
      <t>カニュウ</t>
    </rPh>
    <rPh sb="23" eb="25">
      <t>ジョウキョウ</t>
    </rPh>
    <rPh sb="27" eb="29">
      <t>カニュウ</t>
    </rPh>
    <rPh sb="34" eb="36">
      <t>カニュウ</t>
    </rPh>
    <phoneticPr fontId="2"/>
  </si>
  <si>
    <t>縮減対象の農作業
　【全部／一部／縮減しない】</t>
    <rPh sb="0" eb="2">
      <t>シュクゲン</t>
    </rPh>
    <rPh sb="2" eb="4">
      <t>タイショウ</t>
    </rPh>
    <rPh sb="5" eb="8">
      <t>ノウサギョウ</t>
    </rPh>
    <rPh sb="11" eb="13">
      <t>ゼンブ</t>
    </rPh>
    <rPh sb="14" eb="16">
      <t>イチブ</t>
    </rPh>
    <rPh sb="17" eb="19">
      <t>シュクゲン</t>
    </rPh>
    <phoneticPr fontId="2"/>
  </si>
  <si>
    <t>（一部の場合）農作業の具体的な内容
　【具体的な作業名称を記入してください】</t>
    <rPh sb="1" eb="3">
      <t>イチブ</t>
    </rPh>
    <rPh sb="4" eb="6">
      <t>バアイ</t>
    </rPh>
    <rPh sb="7" eb="10">
      <t>ノウサギョウ</t>
    </rPh>
    <rPh sb="11" eb="14">
      <t>グタイテキ</t>
    </rPh>
    <rPh sb="15" eb="17">
      <t>ナイヨウ</t>
    </rPh>
    <rPh sb="20" eb="23">
      <t>グタイテキ</t>
    </rPh>
    <rPh sb="24" eb="26">
      <t>サギョウ</t>
    </rPh>
    <rPh sb="26" eb="28">
      <t>メイショウ</t>
    </rPh>
    <rPh sb="29" eb="31">
      <t>キニュウ</t>
    </rPh>
    <phoneticPr fontId="2"/>
  </si>
  <si>
    <t>現在、三重県の就農サポートリーダーとして登録している
　【している／していない】</t>
    <rPh sb="0" eb="2">
      <t>ゲンザイ</t>
    </rPh>
    <rPh sb="3" eb="6">
      <t>ミエケン</t>
    </rPh>
    <rPh sb="7" eb="9">
      <t>シュウノウ</t>
    </rPh>
    <rPh sb="20" eb="22">
      <t>トウロク</t>
    </rPh>
    <phoneticPr fontId="2"/>
  </si>
  <si>
    <t>過去５年間の農業研修生を受け入れた
　【受け入れた／受け入れていない】</t>
    <rPh sb="20" eb="21">
      <t>ウ</t>
    </rPh>
    <rPh sb="22" eb="23">
      <t>イ</t>
    </rPh>
    <rPh sb="26" eb="27">
      <t>ウ</t>
    </rPh>
    <rPh sb="28" eb="29">
      <t>イ</t>
    </rPh>
    <phoneticPr fontId="2"/>
  </si>
  <si>
    <t>過去5年間で研修受入者が新規で就農を開始した。
　【開始した／開始していない】</t>
    <rPh sb="0" eb="2">
      <t>カコ</t>
    </rPh>
    <rPh sb="3" eb="5">
      <t>ネンカン</t>
    </rPh>
    <rPh sb="6" eb="10">
      <t>ケンシュウウケイ</t>
    </rPh>
    <rPh sb="10" eb="11">
      <t>シャ</t>
    </rPh>
    <rPh sb="12" eb="14">
      <t>シンキ</t>
    </rPh>
    <rPh sb="15" eb="17">
      <t>シュウノウ</t>
    </rPh>
    <rPh sb="18" eb="20">
      <t>カイシ</t>
    </rPh>
    <rPh sb="26" eb="28">
      <t>カイシ</t>
    </rPh>
    <rPh sb="31" eb="33">
      <t>カイシ</t>
    </rPh>
    <phoneticPr fontId="2"/>
  </si>
  <si>
    <t>みどり認定を受けている
　【している／していない／する予定】</t>
    <rPh sb="6" eb="7">
      <t>ウ</t>
    </rPh>
    <rPh sb="27" eb="29">
      <t>ヨテイ</t>
    </rPh>
    <phoneticPr fontId="2"/>
  </si>
  <si>
    <t>女性農業者である。または、法人・団体等であり代表者が女性又は役員等の過半が女性である
　【該当する／該当しない】</t>
    <rPh sb="45" eb="47">
      <t>ガイトウ</t>
    </rPh>
    <rPh sb="50" eb="52">
      <t>ガイトウ</t>
    </rPh>
    <phoneticPr fontId="2"/>
  </si>
  <si>
    <t>青年等就農計画の認定期間中（認定新規就農者）である
　　【該当する／該当しない】</t>
    <rPh sb="8" eb="10">
      <t>ニンテイ</t>
    </rPh>
    <rPh sb="10" eb="13">
      <t>キカンチュウ</t>
    </rPh>
    <rPh sb="14" eb="21">
      <t>ニンテイシンキシュウノウシャ</t>
    </rPh>
    <phoneticPr fontId="2"/>
  </si>
  <si>
    <t>該当する</t>
    <rPh sb="0" eb="2">
      <t>ガイトウ</t>
    </rPh>
    <phoneticPr fontId="2"/>
  </si>
  <si>
    <t>対象の農作業に係る現在の労働時間と目標時点での労働時間
　【日数または時間で記入していください】</t>
    <rPh sb="0" eb="2">
      <t>タイショウ</t>
    </rPh>
    <rPh sb="3" eb="6">
      <t>ノウサギョウ</t>
    </rPh>
    <rPh sb="7" eb="8">
      <t>カカ</t>
    </rPh>
    <rPh sb="9" eb="11">
      <t>ゲンザイ</t>
    </rPh>
    <rPh sb="12" eb="16">
      <t>ロウドウジカン</t>
    </rPh>
    <rPh sb="17" eb="19">
      <t>モクヒョウ</t>
    </rPh>
    <rPh sb="19" eb="21">
      <t>ジテン</t>
    </rPh>
    <rPh sb="38" eb="40">
      <t>キニュウ</t>
    </rPh>
    <phoneticPr fontId="2"/>
  </si>
  <si>
    <t>就業規則、家族協定
　【有／無】</t>
    <rPh sb="12" eb="13">
      <t>ユウ</t>
    </rPh>
    <rPh sb="14" eb="15">
      <t>ム</t>
    </rPh>
    <phoneticPr fontId="2"/>
  </si>
  <si>
    <t>農業版ＢＣＰ（事業継続計画）
　【有／無】</t>
    <rPh sb="17" eb="18">
      <t>ユウ</t>
    </rPh>
    <rPh sb="19" eb="20">
      <t>ム</t>
    </rPh>
    <phoneticPr fontId="2"/>
  </si>
  <si>
    <t>青色申告の状況
　【している／していない／する予定】</t>
    <rPh sb="5" eb="7">
      <t>ジョウキョウ</t>
    </rPh>
    <phoneticPr fontId="2"/>
  </si>
  <si>
    <t>ＧＬＯＢＡＬＧ.Ａ.Ｐ又はＡＳＩＡＧＡＰ認証
　【有／無】</t>
    <rPh sb="25" eb="26">
      <t>ユウ</t>
    </rPh>
    <rPh sb="27" eb="28">
      <t>ム</t>
    </rPh>
    <phoneticPr fontId="2"/>
  </si>
  <si>
    <t>法人化の状況
　【している／していない／する予定】</t>
    <rPh sb="0" eb="3">
      <t>ホウジンカ</t>
    </rPh>
    <rPh sb="4" eb="6">
      <t>ジョウキョウ</t>
    </rPh>
    <rPh sb="22" eb="24">
      <t>ヨテイ</t>
    </rPh>
    <phoneticPr fontId="2"/>
  </si>
  <si>
    <t>女性参画の取り組み</t>
    <rPh sb="0" eb="2">
      <t>ジョセイ</t>
    </rPh>
    <rPh sb="2" eb="4">
      <t>サンカク</t>
    </rPh>
    <rPh sb="5" eb="6">
      <t>ト</t>
    </rPh>
    <rPh sb="7" eb="8">
      <t>ク</t>
    </rPh>
    <phoneticPr fontId="2"/>
  </si>
  <si>
    <t>拡大面積</t>
    <rPh sb="0" eb="4">
      <t>カクダイメンセキ</t>
    </rPh>
    <phoneticPr fontId="2"/>
  </si>
  <si>
    <t>拡大率</t>
    <rPh sb="0" eb="3">
      <t>カクダイリツ</t>
    </rPh>
    <phoneticPr fontId="2"/>
  </si>
  <si>
    <t>拡大率基準</t>
    <rPh sb="0" eb="3">
      <t>カクダイリツ</t>
    </rPh>
    <rPh sb="3" eb="5">
      <t>キジュン</t>
    </rPh>
    <phoneticPr fontId="2"/>
  </si>
  <si>
    <t>区分</t>
    <rPh sb="0" eb="2">
      <t>クブン</t>
    </rPh>
    <phoneticPr fontId="2"/>
  </si>
  <si>
    <t>拡大額</t>
    <rPh sb="0" eb="2">
      <t>カクダイ</t>
    </rPh>
    <rPh sb="2" eb="3">
      <t>ガク</t>
    </rPh>
    <phoneticPr fontId="2"/>
  </si>
  <si>
    <t>新規拡大</t>
    <rPh sb="0" eb="4">
      <t>シンキカクダイ</t>
    </rPh>
    <phoneticPr fontId="2"/>
  </si>
  <si>
    <t>茶</t>
    <rPh sb="0" eb="1">
      <t>チャ</t>
    </rPh>
    <phoneticPr fontId="2"/>
  </si>
  <si>
    <t>経営面積・飼養規模の拡大または付加価値向上（ア～キのいずれか高いポイント）</t>
    <rPh sb="0" eb="4">
      <t>ケイエイメンセキ</t>
    </rPh>
    <rPh sb="5" eb="7">
      <t>シヨウ</t>
    </rPh>
    <rPh sb="7" eb="9">
      <t>キボ</t>
    </rPh>
    <rPh sb="10" eb="12">
      <t>カクダイ</t>
    </rPh>
    <rPh sb="15" eb="19">
      <t>フカカチ</t>
    </rPh>
    <rPh sb="19" eb="21">
      <t>コウジョウ</t>
    </rPh>
    <phoneticPr fontId="2"/>
  </si>
  <si>
    <t>〇基準ポイント（自己採点表）の計算式</t>
    <phoneticPr fontId="2"/>
  </si>
  <si>
    <t>目標時点での
就農経過期間</t>
    <rPh sb="0" eb="2">
      <t>モクヒョウ</t>
    </rPh>
    <rPh sb="2" eb="4">
      <t>ジテン</t>
    </rPh>
    <rPh sb="7" eb="9">
      <t>シュウノウ</t>
    </rPh>
    <rPh sb="9" eb="11">
      <t>ケイカ</t>
    </rPh>
    <rPh sb="11" eb="13">
      <t>キカン</t>
    </rPh>
    <phoneticPr fontId="2"/>
  </si>
  <si>
    <r>
      <t>法人・団体名　　　　　</t>
    </r>
    <r>
      <rPr>
        <sz val="11"/>
        <color rgb="FFFF0000"/>
        <rFont val="BIZ UDゴシック"/>
        <family val="3"/>
        <charset val="128"/>
      </rPr>
      <t>※法人等以外は記入不要</t>
    </r>
    <rPh sb="12" eb="15">
      <t>ホウジントウ</t>
    </rPh>
    <rPh sb="15" eb="17">
      <t>イガイ</t>
    </rPh>
    <rPh sb="18" eb="20">
      <t>キニュウ</t>
    </rPh>
    <rPh sb="20" eb="22">
      <t>フヨウ</t>
    </rPh>
    <phoneticPr fontId="2"/>
  </si>
  <si>
    <r>
      <t>代表者名・個人名　　　</t>
    </r>
    <r>
      <rPr>
        <sz val="11"/>
        <color rgb="FFFF0000"/>
        <rFont val="BIZ UDゴシック"/>
        <family val="3"/>
        <charset val="128"/>
      </rPr>
      <t>※必須</t>
    </r>
    <rPh sb="0" eb="4">
      <t>ダイヒョウシャメイ</t>
    </rPh>
    <rPh sb="5" eb="8">
      <t>コジンメイ</t>
    </rPh>
    <rPh sb="12" eb="14">
      <t>ヒッス</t>
    </rPh>
    <phoneticPr fontId="2"/>
  </si>
  <si>
    <r>
      <t>住所・所在地　　　　　</t>
    </r>
    <r>
      <rPr>
        <sz val="11"/>
        <color rgb="FFFF0000"/>
        <rFont val="BIZ UDゴシック"/>
        <family val="3"/>
        <charset val="128"/>
      </rPr>
      <t>※必須</t>
    </r>
    <rPh sb="0" eb="2">
      <t>ジュウショ</t>
    </rPh>
    <rPh sb="3" eb="6">
      <t>ショザイチ</t>
    </rPh>
    <phoneticPr fontId="2"/>
  </si>
  <si>
    <r>
      <t xml:space="preserve">就農開始時期（開始年度）
</t>
    </r>
    <r>
      <rPr>
        <sz val="10"/>
        <color theme="1"/>
        <rFont val="BIZ UDゴシック"/>
        <family val="3"/>
        <charset val="128"/>
      </rPr>
      <t>　</t>
    </r>
    <r>
      <rPr>
        <sz val="10"/>
        <color rgb="FFFF0000"/>
        <rFont val="BIZ UDゴシック"/>
        <family val="3"/>
        <charset val="128"/>
      </rPr>
      <t>※青年等就農計画認定者（認定新規就農者）のみ記入</t>
    </r>
    <rPh sb="0" eb="2">
      <t>シュウノウ</t>
    </rPh>
    <rPh sb="2" eb="4">
      <t>カイシ</t>
    </rPh>
    <rPh sb="4" eb="6">
      <t>ジキ</t>
    </rPh>
    <rPh sb="7" eb="9">
      <t>カイシ</t>
    </rPh>
    <rPh sb="9" eb="11">
      <t>ネンド</t>
    </rPh>
    <rPh sb="22" eb="25">
      <t>ニンテイシャ</t>
    </rPh>
    <rPh sb="26" eb="32">
      <t>ニンテイシンキシュウノウ</t>
    </rPh>
    <rPh sb="32" eb="33">
      <t>シャ</t>
    </rPh>
    <phoneticPr fontId="2"/>
  </si>
  <si>
    <r>
      <t>目標年度の設定　</t>
    </r>
    <r>
      <rPr>
        <sz val="11"/>
        <color rgb="FFFF0000"/>
        <rFont val="BIZ UDゴシック"/>
        <family val="3"/>
        <charset val="128"/>
      </rPr>
      <t>※必須</t>
    </r>
    <rPh sb="0" eb="2">
      <t>モクヒョウ</t>
    </rPh>
    <rPh sb="2" eb="4">
      <t>ネンド</t>
    </rPh>
    <rPh sb="5" eb="7">
      <t>セッテイ</t>
    </rPh>
    <rPh sb="9" eb="11">
      <t>ヒッス</t>
    </rPh>
    <phoneticPr fontId="2"/>
  </si>
  <si>
    <t>㎡</t>
    <phoneticPr fontId="2"/>
  </si>
  <si>
    <t>]）÷10000　※ヘクタールへ換算</t>
    <phoneticPr fontId="2"/>
  </si>
  <si>
    <t>※以下は、該当する部分のみ回答ください</t>
    <rPh sb="1" eb="3">
      <t>イカ</t>
    </rPh>
    <rPh sb="5" eb="7">
      <t>ガイトウ</t>
    </rPh>
    <rPh sb="9" eb="11">
      <t>ブブン</t>
    </rPh>
    <rPh sb="13" eb="15">
      <t>カイトウ</t>
    </rPh>
    <phoneticPr fontId="2"/>
  </si>
  <si>
    <t>労働時間、休憩及び休日について他産業と同等の労働環境を整備している。
（就業規則や家族協定で上記の規定について明記している）</t>
    <rPh sb="36" eb="40">
      <t>シュウギョウキソク</t>
    </rPh>
    <rPh sb="41" eb="45">
      <t>カゾクキョウテイ</t>
    </rPh>
    <rPh sb="46" eb="48">
      <t>ジョウキ</t>
    </rPh>
    <rPh sb="49" eb="51">
      <t>キテイ</t>
    </rPh>
    <rPh sb="55" eb="57">
      <t>メイキ</t>
    </rPh>
    <phoneticPr fontId="2"/>
  </si>
  <si>
    <t>・青年等就農計画</t>
    <rPh sb="1" eb="8">
      <t>セイネントウシュウノウケイカク</t>
    </rPh>
    <phoneticPr fontId="2"/>
  </si>
  <si>
    <t>現状が赤字の場合</t>
    <rPh sb="0" eb="2">
      <t>ゲンジョウ</t>
    </rPh>
    <rPh sb="3" eb="5">
      <t>アカジ</t>
    </rPh>
    <rPh sb="6" eb="8">
      <t>バアイ</t>
    </rPh>
    <phoneticPr fontId="2"/>
  </si>
  <si>
    <t>]　÷　[⑤の絶対値</t>
    <rPh sb="7" eb="10">
      <t>ゼッタイチ</t>
    </rPh>
    <phoneticPr fontId="2"/>
  </si>
  <si>
    <t>　　（[“カ”の（拡大額）</t>
    <rPh sb="9" eb="11">
      <t>カクダイ</t>
    </rPh>
    <rPh sb="11" eb="12">
      <t>ガク</t>
    </rPh>
    <phoneticPr fontId="2"/>
  </si>
  <si>
    <t>]÷([⑨</t>
    <phoneticPr fontId="2"/>
  </si>
  <si>
    <r>
      <rPr>
        <b/>
        <sz val="12"/>
        <rFont val="BIZ UDゴシック"/>
        <family val="3"/>
        <charset val="128"/>
      </rPr>
      <t>キ　付加価値額の拡大率</t>
    </r>
    <r>
      <rPr>
        <sz val="11"/>
        <rFont val="BIZ UDゴシック"/>
        <family val="3"/>
        <charset val="128"/>
      </rPr>
      <t>（新規就農者のみ）</t>
    </r>
    <rPh sb="10" eb="11">
      <t>リツ</t>
    </rPh>
    <phoneticPr fontId="2"/>
  </si>
  <si>
    <r>
      <t xml:space="preserve">基準額 </t>
    </r>
    <r>
      <rPr>
        <u/>
        <sz val="11"/>
        <rFont val="BIZ UDゴシック"/>
        <family val="3"/>
        <charset val="128"/>
      </rPr>
      <t>500,000円</t>
    </r>
    <r>
      <rPr>
        <sz val="11"/>
        <rFont val="BIZ UDゴシック"/>
        <family val="3"/>
        <charset val="128"/>
      </rPr>
      <t xml:space="preserve"> × 目標年度時の就農経過期間 [</t>
    </r>
    <rPh sb="0" eb="3">
      <t>キジュンガク</t>
    </rPh>
    <rPh sb="7" eb="12">
      <t>000エン</t>
    </rPh>
    <rPh sb="17" eb="19">
      <t>ネンド</t>
    </rPh>
    <rPh sb="19" eb="20">
      <t>ジ</t>
    </rPh>
    <phoneticPr fontId="2"/>
  </si>
  <si>
    <r>
      <rPr>
        <sz val="16"/>
        <rFont val="Segoe UI Symbol"/>
        <family val="2"/>
      </rPr>
      <t>➉</t>
    </r>
    <r>
      <rPr>
        <sz val="16"/>
        <rFont val="Calibri"/>
        <family val="2"/>
      </rPr>
      <t>´</t>
    </r>
    <phoneticPr fontId="2"/>
  </si>
  <si>
    <r>
      <t>縮減率</t>
    </r>
    <r>
      <rPr>
        <sz val="11"/>
        <rFont val="BIZ UDゴシック"/>
        <family val="3"/>
        <charset val="128"/>
      </rPr>
      <t>（（</t>
    </r>
    <r>
      <rPr>
        <sz val="18"/>
        <rFont val="Segoe UI Symbol"/>
        <family val="2"/>
      </rPr>
      <t>➉</t>
    </r>
    <r>
      <rPr>
        <sz val="18"/>
        <rFont val="BIZ UDゴシック"/>
        <family val="1"/>
        <charset val="128"/>
      </rPr>
      <t>´</t>
    </r>
    <r>
      <rPr>
        <sz val="11"/>
        <rFont val="BIZ UDゴシック"/>
        <family val="1"/>
        <charset val="128"/>
      </rPr>
      <t>÷</t>
    </r>
    <r>
      <rPr>
        <sz val="18"/>
        <rFont val="Segoe UI Symbol"/>
        <family val="2"/>
      </rPr>
      <t>➉</t>
    </r>
    <r>
      <rPr>
        <sz val="11"/>
        <rFont val="BIZ UDゴシック"/>
        <family val="1"/>
        <charset val="128"/>
      </rPr>
      <t xml:space="preserve">）ー１）×100　　　　▲ </t>
    </r>
    <rPh sb="0" eb="3">
      <t>シュクゲンリツ</t>
    </rPh>
    <phoneticPr fontId="2"/>
  </si>
  <si>
    <t xml:space="preserve">
</t>
    <phoneticPr fontId="2"/>
  </si>
  <si>
    <t>・履歴事項全部証明書</t>
    <phoneticPr fontId="2"/>
  </si>
  <si>
    <t>飼養数　（（[②´</t>
    <phoneticPr fontId="2"/>
  </si>
  <si>
    <t>出荷額　　（（[④´</t>
  </si>
  <si>
    <t>出荷量　　（（[③´</t>
  </si>
  <si>
    <r>
      <t>区分　</t>
    </r>
    <r>
      <rPr>
        <sz val="10"/>
        <color theme="1"/>
        <rFont val="BIZ UDゴシック"/>
        <family val="3"/>
        <charset val="128"/>
      </rPr>
      <t>【主穀/露地野菜/施設野菜/施設園芸/茶/
　　　　果樹/酪農/肉牛/養豚/養鶏/鶏卵/その他】</t>
    </r>
    <rPh sb="0" eb="2">
      <t>クブン</t>
    </rPh>
    <rPh sb="22" eb="23">
      <t>チャ</t>
    </rPh>
    <phoneticPr fontId="2"/>
  </si>
  <si>
    <r>
      <t>経営種別　　　　　　　</t>
    </r>
    <r>
      <rPr>
        <sz val="11"/>
        <color rgb="FFFF0000"/>
        <rFont val="BIZ UDゴシック"/>
        <family val="3"/>
        <charset val="128"/>
      </rPr>
      <t>※必須</t>
    </r>
    <r>
      <rPr>
        <sz val="10"/>
        <color theme="1"/>
        <rFont val="BIZ UDゴシック"/>
        <family val="3"/>
        <charset val="128"/>
      </rPr>
      <t xml:space="preserve">
　【一般／施設園芸作／果樹作／畜産業】</t>
    </r>
    <rPh sb="0" eb="4">
      <t>ケイエイシュベツ</t>
    </rPh>
    <phoneticPr fontId="2"/>
  </si>
  <si>
    <t>・みえの安心・安全食材
・みどり認定の証明書
・耕畜連携（堆肥・飼料）利用供給協定書</t>
    <rPh sb="4" eb="6">
      <t>アンシン</t>
    </rPh>
    <rPh sb="7" eb="9">
      <t>アンゼン</t>
    </rPh>
    <rPh sb="9" eb="11">
      <t>ショクザイ</t>
    </rPh>
    <rPh sb="16" eb="18">
      <t>ニンテイ</t>
    </rPh>
    <rPh sb="19" eb="22">
      <t>ショウメイショ</t>
    </rPh>
    <phoneticPr fontId="2"/>
  </si>
  <si>
    <t>みえの安心・安全食材を登録している。または、耕畜連携に取り組んでいる。
　【している／していない】</t>
    <rPh sb="27" eb="28">
      <t>ト</t>
    </rPh>
    <rPh sb="29" eb="30">
      <t>ク</t>
    </rPh>
    <phoneticPr fontId="2"/>
  </si>
  <si>
    <t>みえの安心・安全食材の登録を受けている。または、耕畜連携に取り組んでいる</t>
    <rPh sb="3" eb="5">
      <t>アンシン</t>
    </rPh>
    <rPh sb="6" eb="8">
      <t>アンゼン</t>
    </rPh>
    <rPh sb="8" eb="10">
      <t>ショクザイ</t>
    </rPh>
    <rPh sb="11" eb="13">
      <t>トウロク</t>
    </rPh>
    <rPh sb="14" eb="15">
      <t>ウ</t>
    </rPh>
    <rPh sb="24" eb="28">
      <t>コウチクレンケイ</t>
    </rPh>
    <rPh sb="29" eb="30">
      <t>ト</t>
    </rPh>
    <rPh sb="31" eb="32">
      <t>ク</t>
    </rPh>
    <phoneticPr fontId="2"/>
  </si>
  <si>
    <r>
      <t>連絡先　　　　　　　　</t>
    </r>
    <r>
      <rPr>
        <sz val="11"/>
        <color rgb="FFFF0000"/>
        <rFont val="BIZ UDゴシック"/>
        <family val="3"/>
        <charset val="128"/>
      </rPr>
      <t>※必須</t>
    </r>
    <rPh sb="0" eb="3">
      <t>レンラクサキ</t>
    </rPh>
    <phoneticPr fontId="2"/>
  </si>
  <si>
    <t>※法人登記の証明
※GLOBALG.A.P又はASIANGAPの
　認証書類
※青色申告を証する書類
※農業版BCP（事業継続計画書）
※就業規則、家族協定
　</t>
    <phoneticPr fontId="2"/>
  </si>
  <si>
    <t>※作業日報　等</t>
    <rPh sb="1" eb="3">
      <t>サギョウ</t>
    </rPh>
    <rPh sb="3" eb="5">
      <t>ニッポウ</t>
    </rPh>
    <rPh sb="6" eb="7">
      <t>トウ</t>
    </rPh>
    <phoneticPr fontId="2"/>
  </si>
  <si>
    <t>※認定申請等ですでに書類を提出している場合は不要。市に確認書類がないなど
　提出をお願いする場合があります。</t>
    <phoneticPr fontId="2"/>
  </si>
  <si>
    <t>※みどり認定証明書
※耕畜連携にかかる協定書</t>
    <rPh sb="4" eb="9">
      <t>ニンテイショウメイショ</t>
    </rPh>
    <rPh sb="11" eb="13">
      <t>コウチク</t>
    </rPh>
    <rPh sb="13" eb="15">
      <t>レンケイ</t>
    </rPh>
    <rPh sb="19" eb="22">
      <t>キョウテイショ</t>
    </rPh>
    <phoneticPr fontId="2"/>
  </si>
  <si>
    <t>令和　　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</si>
</sst>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quot;点&quot;"/>
    <numFmt numFmtId="177" formatCode="General\ &quot;点&quot;"/>
    <numFmt numFmtId="178" formatCode="0%&quot;以&quot;&quot;上&quot;&quot;の&quot;&quot;拡&quot;&quot;大&quot;"/>
    <numFmt numFmtId="179" formatCode="0_ &quot;ha以上の拡大&quot;"/>
    <numFmt numFmtId="180" formatCode="0.0_ &quot;ha以上の拡大&quot;"/>
    <numFmt numFmtId="181" formatCode="&quot;目標年度までに　&quot;0%&quot;　以上縮減する&quot;"/>
    <numFmt numFmtId="182" formatCode="&quot;令和&quot;General&quot;年度&quot;"/>
    <numFmt numFmtId="183" formatCode="0.0_ &quot;ha&quot;"/>
    <numFmt numFmtId="184" formatCode="#,##0_ "/>
    <numFmt numFmtId="185" formatCode="#,##0_ &quot;円&quot;"/>
    <numFmt numFmtId="186" formatCode="General&quot;年&quot;"/>
    <numFmt numFmtId="187" formatCode="0_);[Red]\(0\)"/>
    <numFmt numFmtId="188" formatCode="General\ &quot;点&quot;&quot;満&quot;&quot;点&quot;&quot;中&quot;"/>
    <numFmt numFmtId="189" formatCode="0.0_ "/>
    <numFmt numFmtId="190" formatCode="0.00_ "/>
  </numFmts>
  <fonts count="36">
    <font>
      <sz val="11"/>
      <color theme="1"/>
      <name val="BIZ UDゴシック"/>
      <family val="2"/>
      <charset val="128"/>
    </font>
    <font>
      <sz val="19"/>
      <color rgb="FF000000"/>
      <name val="Meiryo UI"/>
      <family val="3"/>
      <charset val="128"/>
    </font>
    <font>
      <sz val="6"/>
      <name val="BIZ UDゴシック"/>
      <family val="2"/>
      <charset val="128"/>
    </font>
    <font>
      <sz val="12"/>
      <color theme="1"/>
      <name val="BIZ UDゴシック"/>
      <family val="2"/>
      <charset val="128"/>
    </font>
    <font>
      <i/>
      <sz val="12"/>
      <color theme="1"/>
      <name val="BIZ UDゴシック"/>
      <family val="3"/>
      <charset val="128"/>
    </font>
    <font>
      <sz val="12"/>
      <color theme="1"/>
      <name val="BIZ UDゴシック"/>
      <family val="3"/>
      <charset val="128"/>
    </font>
    <font>
      <b/>
      <sz val="18"/>
      <color theme="1"/>
      <name val="BIZ UDゴシック"/>
      <family val="3"/>
      <charset val="128"/>
    </font>
    <font>
      <sz val="11"/>
      <color theme="1"/>
      <name val="BIZ UDゴシック"/>
      <family val="3"/>
      <charset val="128"/>
    </font>
    <font>
      <sz val="14"/>
      <color theme="1"/>
      <name val="BIZ UDゴシック"/>
      <family val="3"/>
      <charset val="128"/>
    </font>
    <font>
      <sz val="10"/>
      <color theme="1"/>
      <name val="BIZ UDゴシック"/>
      <family val="3"/>
      <charset val="128"/>
    </font>
    <font>
      <sz val="22"/>
      <color theme="1"/>
      <name val="BIZ UDゴシック"/>
      <family val="3"/>
      <charset val="128"/>
    </font>
    <font>
      <b/>
      <sz val="12"/>
      <color theme="1"/>
      <name val="BIZ UDゴシック"/>
      <family val="3"/>
      <charset val="128"/>
    </font>
    <font>
      <sz val="16"/>
      <color theme="1"/>
      <name val="BIZ UDゴシック"/>
      <family val="2"/>
      <charset val="128"/>
    </font>
    <font>
      <b/>
      <sz val="11"/>
      <color theme="1"/>
      <name val="BIZ UDゴシック"/>
      <family val="3"/>
      <charset val="128"/>
    </font>
    <font>
      <b/>
      <sz val="10"/>
      <color theme="1"/>
      <name val="BIZ UDゴシック"/>
      <family val="3"/>
      <charset val="128"/>
    </font>
    <font>
      <b/>
      <sz val="16"/>
      <color theme="1"/>
      <name val="BIZ UDゴシック"/>
      <family val="3"/>
      <charset val="128"/>
    </font>
    <font>
      <sz val="11"/>
      <color theme="0"/>
      <name val="BIZ UDゴシック"/>
      <family val="2"/>
      <charset val="128"/>
    </font>
    <font>
      <sz val="11"/>
      <color rgb="FFFF0000"/>
      <name val="BIZ UDゴシック"/>
      <family val="3"/>
      <charset val="128"/>
    </font>
    <font>
      <sz val="10"/>
      <color rgb="FFFF0000"/>
      <name val="BIZ UDゴシック"/>
      <family val="3"/>
      <charset val="128"/>
    </font>
    <font>
      <sz val="11"/>
      <color rgb="FFFF0000"/>
      <name val="BIZ UDゴシック"/>
      <family val="2"/>
      <charset val="128"/>
    </font>
    <font>
      <sz val="11"/>
      <name val="BIZ UDゴシック"/>
      <family val="3"/>
      <charset val="128"/>
    </font>
    <font>
      <b/>
      <sz val="18"/>
      <name val="BIZ UDゴシック"/>
      <family val="3"/>
      <charset val="128"/>
    </font>
    <font>
      <sz val="11"/>
      <name val="BIZ UDP明朝 Medium"/>
      <family val="1"/>
      <charset val="128"/>
    </font>
    <font>
      <sz val="11"/>
      <name val="BIZ UDゴシック"/>
      <family val="2"/>
      <charset val="128"/>
    </font>
    <font>
      <b/>
      <sz val="12"/>
      <name val="BIZ UDゴシック"/>
      <family val="3"/>
      <charset val="128"/>
    </font>
    <font>
      <sz val="12"/>
      <name val="BIZ UDゴシック"/>
      <family val="3"/>
      <charset val="128"/>
    </font>
    <font>
      <b/>
      <sz val="11"/>
      <name val="BIZ UDゴシック"/>
      <family val="3"/>
      <charset val="128"/>
    </font>
    <font>
      <u/>
      <sz val="11"/>
      <name val="BIZ UDゴシック"/>
      <family val="3"/>
      <charset val="128"/>
    </font>
    <font>
      <sz val="16"/>
      <name val="BIZ UDゴシック"/>
      <family val="2"/>
      <charset val="128"/>
    </font>
    <font>
      <sz val="16"/>
      <name val="Segoe UI Symbol"/>
      <family val="2"/>
    </font>
    <font>
      <sz val="16"/>
      <name val="Calibri"/>
      <family val="2"/>
    </font>
    <font>
      <sz val="11"/>
      <name val="BIZ UDゴシック"/>
      <family val="1"/>
      <charset val="128"/>
    </font>
    <font>
      <sz val="18"/>
      <name val="Segoe UI Symbol"/>
      <family val="2"/>
    </font>
    <font>
      <sz val="18"/>
      <name val="BIZ UDゴシック"/>
      <family val="1"/>
      <charset val="128"/>
    </font>
    <font>
      <u val="double"/>
      <sz val="11"/>
      <color rgb="FFFF0000"/>
      <name val="BIZ UDゴシック"/>
      <family val="3"/>
      <charset val="128"/>
    </font>
    <font>
      <b/>
      <sz val="22"/>
      <color theme="1"/>
      <name val="BIZ UD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268">
    <xf numFmtId="0" fontId="0" fillId="0" borderId="0" xfId="0">
      <alignment vertical="center"/>
    </xf>
    <xf numFmtId="0" fontId="0" fillId="0" borderId="0" xfId="0" applyAlignment="1">
      <alignment vertical="center" wrapText="1"/>
    </xf>
    <xf numFmtId="0" fontId="1" fillId="0" borderId="0" xfId="0" applyFont="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2" xfId="0" applyBorder="1" applyAlignment="1">
      <alignment horizontal="center" vertical="center"/>
    </xf>
    <xf numFmtId="0" fontId="0" fillId="0" borderId="11" xfId="0" applyBorder="1">
      <alignment vertical="center"/>
    </xf>
    <xf numFmtId="0" fontId="0" fillId="0" borderId="10" xfId="0" applyBorder="1">
      <alignment vertical="center"/>
    </xf>
    <xf numFmtId="0" fontId="0" fillId="0" borderId="13" xfId="0" applyBorder="1">
      <alignment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7" xfId="0" applyBorder="1" applyAlignment="1">
      <alignment horizontal="center" vertical="center"/>
    </xf>
    <xf numFmtId="0" fontId="0" fillId="0" borderId="19" xfId="0" applyBorder="1">
      <alignment vertical="center"/>
    </xf>
    <xf numFmtId="0" fontId="0" fillId="0" borderId="21" xfId="0" applyBorder="1">
      <alignment vertical="center"/>
    </xf>
    <xf numFmtId="0" fontId="0" fillId="0" borderId="22" xfId="0" applyBorder="1">
      <alignment vertical="center"/>
    </xf>
    <xf numFmtId="0" fontId="0" fillId="0" borderId="22" xfId="0" applyBorder="1" applyAlignment="1">
      <alignment horizontal="center" vertical="center"/>
    </xf>
    <xf numFmtId="0" fontId="0" fillId="0" borderId="3" xfId="0"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left" vertical="center"/>
    </xf>
    <xf numFmtId="0" fontId="0" fillId="0" borderId="12" xfId="0" applyBorder="1">
      <alignment vertical="center"/>
    </xf>
    <xf numFmtId="0" fontId="0" fillId="0" borderId="5" xfId="0" applyBorder="1">
      <alignment vertical="center"/>
    </xf>
    <xf numFmtId="0" fontId="0" fillId="0" borderId="12" xfId="0" applyBorder="1" applyAlignment="1">
      <alignment horizontal="center" vertical="center"/>
    </xf>
    <xf numFmtId="176" fontId="0" fillId="2" borderId="1" xfId="0" applyNumberFormat="1" applyFill="1" applyBorder="1" applyAlignment="1">
      <alignment horizontal="center" vertical="center"/>
    </xf>
    <xf numFmtId="178" fontId="0" fillId="0" borderId="1" xfId="0" applyNumberFormat="1" applyBorder="1" applyAlignment="1">
      <alignment horizontal="left" vertical="center"/>
    </xf>
    <xf numFmtId="179" fontId="0" fillId="0" borderId="1" xfId="0" applyNumberFormat="1" applyBorder="1" applyAlignment="1">
      <alignment horizontal="left" vertical="center"/>
    </xf>
    <xf numFmtId="180" fontId="0" fillId="0" borderId="1" xfId="0" applyNumberFormat="1" applyBorder="1" applyAlignment="1">
      <alignment horizontal="left" vertical="center"/>
    </xf>
    <xf numFmtId="0" fontId="0" fillId="0" borderId="0" xfId="0" applyAlignment="1">
      <alignment vertical="center" textRotation="255" wrapText="1"/>
    </xf>
    <xf numFmtId="0" fontId="0" fillId="0" borderId="0" xfId="0" applyAlignment="1">
      <alignment horizontal="center" vertical="center" textRotation="255" wrapText="1"/>
    </xf>
    <xf numFmtId="0" fontId="0" fillId="0" borderId="0" xfId="0" applyAlignment="1">
      <alignment horizontal="center" vertical="center" wrapText="1"/>
    </xf>
    <xf numFmtId="0" fontId="0" fillId="0" borderId="5" xfId="0" applyBorder="1" applyAlignment="1">
      <alignment horizontal="center" vertical="center"/>
    </xf>
    <xf numFmtId="176" fontId="0" fillId="0" borderId="5" xfId="0" applyNumberFormat="1" applyBorder="1" applyAlignment="1">
      <alignment horizontal="center" vertical="center"/>
    </xf>
    <xf numFmtId="177" fontId="0" fillId="0" borderId="5" xfId="0" applyNumberFormat="1" applyBorder="1" applyAlignment="1">
      <alignment horizontal="center" vertical="center"/>
    </xf>
    <xf numFmtId="0" fontId="0" fillId="0" borderId="0" xfId="0" applyAlignment="1">
      <alignment vertical="center" textRotation="255" wrapText="1" shrinkToFit="1"/>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lignment vertical="center"/>
    </xf>
    <xf numFmtId="0" fontId="8" fillId="0" borderId="0" xfId="0" applyFont="1" applyAlignment="1">
      <alignment vertical="center" wrapText="1"/>
    </xf>
    <xf numFmtId="0" fontId="8" fillId="0" borderId="18" xfId="0" applyFont="1" applyBorder="1">
      <alignment vertical="center"/>
    </xf>
    <xf numFmtId="0" fontId="8" fillId="0" borderId="20" xfId="0" applyFont="1" applyBorder="1">
      <alignment vertical="center"/>
    </xf>
    <xf numFmtId="0" fontId="8" fillId="0" borderId="20" xfId="0" applyFont="1" applyBorder="1" applyAlignment="1">
      <alignment vertical="center" wrapText="1"/>
    </xf>
    <xf numFmtId="0" fontId="8" fillId="0" borderId="23" xfId="0" applyFont="1" applyBorder="1">
      <alignment vertical="center"/>
    </xf>
    <xf numFmtId="0" fontId="4" fillId="0" borderId="0" xfId="0" applyFont="1" applyAlignment="1">
      <alignment horizontal="left" vertical="center" wrapText="1"/>
    </xf>
    <xf numFmtId="0" fontId="0" fillId="0" borderId="0" xfId="0" applyAlignment="1">
      <alignment horizontal="right" vertical="center"/>
    </xf>
    <xf numFmtId="0" fontId="0" fillId="0" borderId="0" xfId="0" applyAlignment="1">
      <alignment horizontal="right" vertical="center" wrapText="1"/>
    </xf>
    <xf numFmtId="0" fontId="0" fillId="0" borderId="0" xfId="0" applyAlignment="1">
      <alignment horizontal="left" vertical="center" textRotation="255" wrapText="1"/>
    </xf>
    <xf numFmtId="184" fontId="0" fillId="0" borderId="0" xfId="0" applyNumberForma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wrapText="1"/>
    </xf>
    <xf numFmtId="184" fontId="0" fillId="0" borderId="28" xfId="0" applyNumberFormat="1" applyBorder="1" applyAlignment="1">
      <alignment horizontal="left" vertical="center"/>
    </xf>
    <xf numFmtId="0" fontId="0" fillId="0" borderId="27" xfId="0" applyBorder="1" applyAlignment="1">
      <alignment horizontal="left" vertical="center" textRotation="255"/>
    </xf>
    <xf numFmtId="0" fontId="4" fillId="0" borderId="0" xfId="0" applyFont="1">
      <alignment vertical="center"/>
    </xf>
    <xf numFmtId="0" fontId="7" fillId="0" borderId="0" xfId="0" applyFont="1" applyAlignment="1">
      <alignment horizontal="left" vertical="center"/>
    </xf>
    <xf numFmtId="0" fontId="0" fillId="0" borderId="34" xfId="0" applyBorder="1" applyAlignment="1">
      <alignment horizontal="left" vertical="center" textRotation="255" wrapText="1"/>
    </xf>
    <xf numFmtId="0" fontId="0" fillId="0" borderId="35" xfId="0" applyBorder="1" applyAlignment="1">
      <alignment horizontal="left" vertical="center" wrapText="1"/>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vertical="center" textRotation="255" wrapText="1"/>
    </xf>
    <xf numFmtId="0" fontId="4" fillId="0" borderId="38" xfId="0" applyFont="1" applyBorder="1" applyAlignment="1">
      <alignment horizontal="left" vertical="center" wrapText="1"/>
    </xf>
    <xf numFmtId="0" fontId="3" fillId="0" borderId="0" xfId="0" applyFont="1" applyAlignment="1">
      <alignment horizontal="left" vertical="top" wrapText="1"/>
    </xf>
    <xf numFmtId="0" fontId="5" fillId="0" borderId="0" xfId="0" applyFont="1" applyAlignment="1">
      <alignment horizontal="left" vertical="top" wrapText="1"/>
    </xf>
    <xf numFmtId="0" fontId="0" fillId="0" borderId="38" xfId="0" applyBorder="1" applyAlignment="1">
      <alignment vertical="center" wrapText="1"/>
    </xf>
    <xf numFmtId="0" fontId="0" fillId="0" borderId="38" xfId="0" applyBorder="1" applyAlignment="1">
      <alignment horizontal="left" vertical="center"/>
    </xf>
    <xf numFmtId="0" fontId="0" fillId="0" borderId="39" xfId="0" applyBorder="1" applyAlignment="1">
      <alignment vertical="center" textRotation="255" wrapText="1"/>
    </xf>
    <xf numFmtId="0" fontId="0" fillId="0" borderId="40" xfId="0" applyBorder="1" applyAlignment="1">
      <alignment vertical="center" textRotation="255" wrapText="1"/>
    </xf>
    <xf numFmtId="0" fontId="0" fillId="0" borderId="40" xfId="0" applyBorder="1" applyAlignment="1">
      <alignment vertical="center" wrapText="1"/>
    </xf>
    <xf numFmtId="0" fontId="0" fillId="0" borderId="40" xfId="0" applyBorder="1" applyAlignment="1">
      <alignment horizontal="right" vertical="center"/>
    </xf>
    <xf numFmtId="184" fontId="0" fillId="0" borderId="40" xfId="0" applyNumberFormat="1" applyBorder="1" applyAlignment="1">
      <alignment horizontal="center" vertical="center"/>
    </xf>
    <xf numFmtId="0" fontId="0" fillId="0" borderId="40" xfId="0" applyBorder="1" applyAlignment="1">
      <alignment horizontal="left" vertical="center"/>
    </xf>
    <xf numFmtId="0" fontId="6" fillId="0" borderId="40" xfId="0" applyFont="1" applyBorder="1" applyAlignment="1">
      <alignment horizontal="center" vertical="center"/>
    </xf>
    <xf numFmtId="184" fontId="0" fillId="0" borderId="40" xfId="0" applyNumberFormat="1" applyBorder="1">
      <alignment vertical="center"/>
    </xf>
    <xf numFmtId="0" fontId="0" fillId="0" borderId="41" xfId="0" applyBorder="1" applyAlignment="1">
      <alignment horizontal="left" vertical="center"/>
    </xf>
    <xf numFmtId="0" fontId="8" fillId="0" borderId="0" xfId="0" applyFont="1" applyAlignment="1">
      <alignment horizontal="left" vertical="center"/>
    </xf>
    <xf numFmtId="0" fontId="0" fillId="0" borderId="0" xfId="0" applyAlignment="1">
      <alignment horizontal="center"/>
    </xf>
    <xf numFmtId="0" fontId="10" fillId="0" borderId="0" xfId="0" applyFont="1" applyAlignment="1">
      <alignment horizontal="left" vertical="center"/>
    </xf>
    <xf numFmtId="0" fontId="11" fillId="0" borderId="0" xfId="0" applyFont="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14" xfId="0" applyBorder="1" applyAlignment="1">
      <alignment horizontal="right" vertical="center"/>
    </xf>
    <xf numFmtId="0" fontId="8" fillId="0" borderId="0" xfId="0" applyFont="1" applyAlignment="1"/>
    <xf numFmtId="0" fontId="12" fillId="0" borderId="0" xfId="0" applyFont="1" applyAlignment="1">
      <alignment horizontal="right" vertical="center"/>
    </xf>
    <xf numFmtId="0" fontId="0" fillId="2" borderId="1" xfId="0" applyFill="1" applyBorder="1" applyAlignment="1">
      <alignment horizontal="center" vertical="center" wrapText="1"/>
    </xf>
    <xf numFmtId="0" fontId="7" fillId="0" borderId="27" xfId="0" applyFont="1" applyBorder="1" applyAlignment="1">
      <alignment horizontal="left" vertical="center" textRotation="255"/>
    </xf>
    <xf numFmtId="184" fontId="7" fillId="0" borderId="0" xfId="0" applyNumberFormat="1" applyFont="1" applyAlignment="1">
      <alignment horizontal="left" vertical="center"/>
    </xf>
    <xf numFmtId="0" fontId="13" fillId="0" borderId="0" xfId="0" applyFont="1" applyAlignment="1">
      <alignment horizontal="left" vertical="center"/>
    </xf>
    <xf numFmtId="0" fontId="7" fillId="0" borderId="0" xfId="0" applyFont="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center" vertical="center" wrapText="1"/>
    </xf>
    <xf numFmtId="0" fontId="7" fillId="0" borderId="0" xfId="0" applyFont="1" applyAlignment="1">
      <alignment horizontal="left" vertical="center" wrapText="1"/>
    </xf>
    <xf numFmtId="0" fontId="9" fillId="0" borderId="29" xfId="0" applyFont="1" applyBorder="1" applyAlignment="1">
      <alignment horizontal="left" vertical="center" textRotation="255"/>
    </xf>
    <xf numFmtId="0" fontId="9" fillId="0" borderId="30" xfId="0" applyFont="1" applyBorder="1" applyAlignment="1">
      <alignment horizontal="left" vertical="center"/>
    </xf>
    <xf numFmtId="0" fontId="9" fillId="0" borderId="30" xfId="0" applyFont="1" applyBorder="1" applyAlignment="1">
      <alignment horizontal="left" vertical="center" wrapText="1"/>
    </xf>
    <xf numFmtId="0" fontId="9" fillId="0" borderId="30" xfId="0" applyFont="1" applyBorder="1" applyAlignment="1">
      <alignment horizontal="right" vertical="center"/>
    </xf>
    <xf numFmtId="0" fontId="14" fillId="0" borderId="30" xfId="0" applyFont="1" applyBorder="1" applyAlignment="1">
      <alignment horizontal="left" vertical="center"/>
    </xf>
    <xf numFmtId="184" fontId="9" fillId="0" borderId="30" xfId="0" applyNumberFormat="1" applyFont="1" applyBorder="1" applyAlignment="1">
      <alignment horizontal="left" vertical="center"/>
    </xf>
    <xf numFmtId="184" fontId="9" fillId="0" borderId="31" xfId="0" applyNumberFormat="1" applyFont="1" applyBorder="1" applyAlignment="1">
      <alignment horizontal="left" vertical="center"/>
    </xf>
    <xf numFmtId="0" fontId="10" fillId="0" borderId="0" xfId="0" applyFont="1">
      <alignment vertical="center"/>
    </xf>
    <xf numFmtId="0" fontId="9" fillId="0" borderId="24" xfId="0" applyFont="1" applyBorder="1" applyAlignment="1">
      <alignment horizontal="left" vertical="center" textRotation="255" wrapText="1"/>
    </xf>
    <xf numFmtId="0" fontId="9" fillId="0" borderId="25" xfId="0" applyFont="1" applyBorder="1">
      <alignment vertical="center"/>
    </xf>
    <xf numFmtId="0" fontId="9" fillId="0" borderId="25" xfId="0" applyFont="1" applyBorder="1" applyAlignment="1">
      <alignment horizontal="left" vertical="center"/>
    </xf>
    <xf numFmtId="184" fontId="9" fillId="0" borderId="25" xfId="0" applyNumberFormat="1" applyFont="1" applyBorder="1" applyAlignment="1">
      <alignment horizontal="left" vertical="center"/>
    </xf>
    <xf numFmtId="0" fontId="14" fillId="0" borderId="25" xfId="0" applyFont="1" applyBorder="1" applyAlignment="1">
      <alignment horizontal="left" vertical="center"/>
    </xf>
    <xf numFmtId="184" fontId="9" fillId="0" borderId="26" xfId="0" applyNumberFormat="1" applyFont="1" applyBorder="1" applyAlignment="1">
      <alignment horizontal="left" vertical="center"/>
    </xf>
    <xf numFmtId="0" fontId="7" fillId="0" borderId="0" xfId="0" applyFont="1" applyAlignment="1">
      <alignment horizontal="left" vertical="center" textRotation="255" wrapText="1"/>
    </xf>
    <xf numFmtId="0" fontId="0" fillId="2" borderId="9" xfId="0" applyFill="1" applyBorder="1">
      <alignment vertical="center"/>
    </xf>
    <xf numFmtId="188" fontId="0" fillId="0" borderId="10" xfId="0" applyNumberFormat="1" applyBorder="1" applyAlignment="1">
      <alignment horizontal="center" vertical="center"/>
    </xf>
    <xf numFmtId="177" fontId="0" fillId="2" borderId="42" xfId="0" applyNumberFormat="1" applyFill="1" applyBorder="1" applyAlignment="1">
      <alignment horizontal="center" vertical="center"/>
    </xf>
    <xf numFmtId="0" fontId="15" fillId="0" borderId="27" xfId="0" applyFont="1" applyBorder="1" applyAlignment="1">
      <alignment horizontal="left" vertical="center"/>
    </xf>
    <xf numFmtId="0" fontId="0" fillId="0" borderId="2" xfId="0" applyBorder="1" applyAlignment="1" applyProtection="1">
      <alignment horizontal="center" vertical="center"/>
      <protection locked="0"/>
    </xf>
    <xf numFmtId="0" fontId="0" fillId="0" borderId="3" xfId="0" applyBorder="1" applyProtection="1">
      <alignment vertical="center"/>
      <protection locked="0"/>
    </xf>
    <xf numFmtId="176" fontId="0" fillId="0" borderId="1" xfId="0" applyNumberFormat="1" applyBorder="1" applyAlignment="1" applyProtection="1">
      <alignment horizontal="center" vertical="center"/>
      <protection locked="0"/>
    </xf>
    <xf numFmtId="0" fontId="16" fillId="5" borderId="0" xfId="0" applyFont="1" applyFill="1" applyAlignment="1">
      <alignment horizontal="center" vertical="center"/>
    </xf>
    <xf numFmtId="0" fontId="0" fillId="0" borderId="0" xfId="0" applyProtection="1">
      <alignment vertical="center"/>
      <protection hidden="1"/>
    </xf>
    <xf numFmtId="0" fontId="0" fillId="2" borderId="0" xfId="0" applyFill="1" applyProtection="1">
      <alignment vertical="center"/>
      <protection hidden="1"/>
    </xf>
    <xf numFmtId="0" fontId="0" fillId="0" borderId="43" xfId="0" applyBorder="1" applyProtection="1">
      <alignment vertical="center"/>
      <protection hidden="1"/>
    </xf>
    <xf numFmtId="0" fontId="0" fillId="0" borderId="44" xfId="0" applyBorder="1" applyProtection="1">
      <alignment vertical="center"/>
      <protection hidden="1"/>
    </xf>
    <xf numFmtId="0" fontId="0" fillId="0" borderId="45" xfId="0" applyBorder="1" applyProtection="1">
      <alignment vertical="center"/>
      <protection hidden="1"/>
    </xf>
    <xf numFmtId="189" fontId="0" fillId="0" borderId="0" xfId="0" applyNumberFormat="1" applyProtection="1">
      <alignment vertical="center"/>
      <protection hidden="1"/>
    </xf>
    <xf numFmtId="190" fontId="0" fillId="0" borderId="0" xfId="0" applyNumberFormat="1" applyProtection="1">
      <alignment vertical="center"/>
      <protection hidden="1"/>
    </xf>
    <xf numFmtId="184" fontId="0" fillId="0" borderId="0" xfId="0" applyNumberFormat="1" applyProtection="1">
      <alignment vertical="center"/>
      <protection hidden="1"/>
    </xf>
    <xf numFmtId="9" fontId="0" fillId="0" borderId="0" xfId="0" applyNumberFormat="1" applyProtection="1">
      <alignment vertical="center"/>
      <protection hidden="1"/>
    </xf>
    <xf numFmtId="0" fontId="19" fillId="0" borderId="0" xfId="0" applyFont="1">
      <alignment vertical="center"/>
    </xf>
    <xf numFmtId="0" fontId="0" fillId="0" borderId="0" xfId="0" applyAlignment="1">
      <alignment horizontal="left" vertical="center"/>
    </xf>
    <xf numFmtId="0" fontId="20" fillId="0" borderId="0" xfId="0" applyFont="1" applyAlignment="1">
      <alignment horizontal="center" vertical="center"/>
    </xf>
    <xf numFmtId="0" fontId="21" fillId="0" borderId="0" xfId="0" applyFont="1" applyAlignment="1">
      <alignment horizontal="center" vertical="center"/>
    </xf>
    <xf numFmtId="187" fontId="23" fillId="2" borderId="2" xfId="0" applyNumberFormat="1" applyFont="1" applyFill="1" applyBorder="1" applyAlignment="1">
      <alignment horizontal="center" vertical="center" shrinkToFit="1"/>
    </xf>
    <xf numFmtId="0" fontId="20" fillId="0" borderId="0" xfId="0" applyFont="1" applyAlignment="1">
      <alignment horizontal="left" vertical="center"/>
    </xf>
    <xf numFmtId="0" fontId="20" fillId="0" borderId="0" xfId="0" applyFont="1" applyAlignment="1">
      <alignment horizontal="right" vertical="center"/>
    </xf>
    <xf numFmtId="0" fontId="24" fillId="0" borderId="0" xfId="0" applyFont="1" applyAlignment="1">
      <alignment horizontal="left" vertical="center"/>
    </xf>
    <xf numFmtId="184" fontId="20" fillId="0" borderId="0" xfId="0" applyNumberFormat="1" applyFont="1" applyAlignment="1">
      <alignment horizontal="left" vertical="center"/>
    </xf>
    <xf numFmtId="0" fontId="21" fillId="0" borderId="0" xfId="0" applyFont="1" applyAlignment="1">
      <alignment horizontal="left" vertical="center"/>
    </xf>
    <xf numFmtId="184" fontId="20" fillId="0" borderId="28" xfId="0" applyNumberFormat="1" applyFont="1" applyBorder="1" applyAlignment="1">
      <alignment horizontal="left" vertical="center"/>
    </xf>
    <xf numFmtId="0" fontId="20" fillId="0" borderId="0" xfId="0" applyFont="1" applyAlignment="1">
      <alignment horizontal="distributed" vertical="center"/>
    </xf>
    <xf numFmtId="0" fontId="26" fillId="0" borderId="0" xfId="0" applyFont="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distributed" vertical="center" wrapText="1"/>
    </xf>
    <xf numFmtId="0" fontId="20" fillId="0" borderId="0" xfId="0" applyFont="1" applyAlignment="1">
      <alignment horizontal="right" vertical="center" wrapText="1"/>
    </xf>
    <xf numFmtId="185" fontId="20" fillId="2" borderId="9" xfId="0" applyNumberFormat="1" applyFont="1" applyFill="1" applyBorder="1" applyAlignment="1">
      <alignment horizontal="center" vertical="center" shrinkToFit="1"/>
    </xf>
    <xf numFmtId="0" fontId="23"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xf>
    <xf numFmtId="0" fontId="23" fillId="0" borderId="0" xfId="0" applyFont="1">
      <alignment vertical="center"/>
    </xf>
    <xf numFmtId="0" fontId="20" fillId="4" borderId="1" xfId="0" applyFont="1" applyFill="1" applyBorder="1" applyAlignment="1" applyProtection="1">
      <alignment horizontal="center" vertical="center" wrapText="1"/>
      <protection locked="0"/>
    </xf>
    <xf numFmtId="0" fontId="28" fillId="0" borderId="0" xfId="0" applyFont="1" applyAlignment="1">
      <alignment horizontal="right" vertical="center"/>
    </xf>
    <xf numFmtId="0" fontId="23" fillId="0" borderId="0" xfId="0" applyFont="1" applyAlignment="1">
      <alignment vertical="center" wrapText="1"/>
    </xf>
    <xf numFmtId="0" fontId="31" fillId="0" borderId="0" xfId="0" applyFont="1" applyAlignment="1">
      <alignment horizontal="right" vertical="center"/>
    </xf>
    <xf numFmtId="0" fontId="20" fillId="3" borderId="1" xfId="0" applyFont="1" applyFill="1" applyBorder="1" applyAlignment="1" applyProtection="1">
      <alignment horizontal="center" vertical="center" shrinkToFit="1"/>
      <protection locked="0"/>
    </xf>
    <xf numFmtId="186" fontId="23" fillId="0" borderId="49" xfId="0" applyNumberFormat="1" applyFont="1" applyBorder="1" applyAlignment="1">
      <alignment vertical="center" shrinkToFit="1"/>
    </xf>
    <xf numFmtId="184" fontId="25" fillId="2" borderId="9" xfId="0" applyNumberFormat="1" applyFont="1" applyFill="1" applyBorder="1" applyAlignment="1">
      <alignment horizontal="center" vertical="center" shrinkToFit="1"/>
    </xf>
    <xf numFmtId="184" fontId="20" fillId="2" borderId="9" xfId="0" applyNumberFormat="1" applyFont="1" applyFill="1" applyBorder="1" applyAlignment="1">
      <alignment horizontal="center" vertical="center" shrinkToFit="1"/>
    </xf>
    <xf numFmtId="184" fontId="20" fillId="2" borderId="3" xfId="0" applyNumberFormat="1" applyFont="1" applyFill="1" applyBorder="1" applyAlignment="1">
      <alignment horizontal="center" vertical="center" shrinkToFit="1"/>
    </xf>
    <xf numFmtId="0" fontId="23" fillId="3" borderId="1" xfId="0" applyFont="1" applyFill="1" applyBorder="1" applyAlignment="1" applyProtection="1">
      <alignment horizontal="center" vertical="center" shrinkToFit="1"/>
      <protection locked="0"/>
    </xf>
    <xf numFmtId="9" fontId="23" fillId="2" borderId="42" xfId="0" applyNumberFormat="1" applyFont="1" applyFill="1" applyBorder="1" applyAlignment="1">
      <alignment horizontal="center" vertical="center" shrinkToFit="1"/>
    </xf>
    <xf numFmtId="184" fontId="20" fillId="4" borderId="1" xfId="0" applyNumberFormat="1" applyFont="1" applyFill="1" applyBorder="1" applyAlignment="1" applyProtection="1">
      <alignment horizontal="center" vertical="center" shrinkToFit="1"/>
      <protection locked="0"/>
    </xf>
    <xf numFmtId="184" fontId="20" fillId="4" borderId="1" xfId="0" applyNumberFormat="1" applyFont="1" applyFill="1" applyBorder="1" applyAlignment="1" applyProtection="1">
      <alignment vertical="center" shrinkToFit="1"/>
      <protection locked="0"/>
    </xf>
    <xf numFmtId="184" fontId="20" fillId="2" borderId="1" xfId="0" applyNumberFormat="1" applyFont="1" applyFill="1" applyBorder="1" applyAlignment="1">
      <alignment horizontal="center" vertical="center" shrinkToFit="1"/>
    </xf>
    <xf numFmtId="182" fontId="20" fillId="3" borderId="1" xfId="0" applyNumberFormat="1" applyFont="1" applyFill="1" applyBorder="1" applyAlignment="1" applyProtection="1">
      <alignment horizontal="center" vertical="center" shrinkToFit="1"/>
      <protection locked="0"/>
    </xf>
    <xf numFmtId="184" fontId="20" fillId="4" borderId="46" xfId="0" applyNumberFormat="1" applyFont="1" applyFill="1" applyBorder="1" applyAlignment="1" applyProtection="1">
      <alignment horizontal="center" vertical="center" shrinkToFit="1"/>
      <protection locked="0"/>
    </xf>
    <xf numFmtId="184" fontId="20" fillId="4" borderId="47" xfId="0" applyNumberFormat="1" applyFont="1" applyFill="1" applyBorder="1" applyAlignment="1" applyProtection="1">
      <alignment horizontal="center" vertical="center" shrinkToFit="1"/>
      <protection locked="0"/>
    </xf>
    <xf numFmtId="184" fontId="20" fillId="4" borderId="48" xfId="0" applyNumberFormat="1" applyFont="1" applyFill="1" applyBorder="1" applyAlignment="1" applyProtection="1">
      <alignment horizontal="center" vertical="center" shrinkToFit="1"/>
      <protection locked="0"/>
    </xf>
    <xf numFmtId="0" fontId="20" fillId="4" borderId="50" xfId="0" applyFont="1" applyFill="1" applyBorder="1" applyAlignment="1" applyProtection="1">
      <alignment horizontal="center" vertical="center" shrinkToFit="1"/>
      <protection locked="0"/>
    </xf>
    <xf numFmtId="0" fontId="20" fillId="4" borderId="51" xfId="0" applyFont="1" applyFill="1" applyBorder="1" applyAlignment="1" applyProtection="1">
      <alignment horizontal="center" vertical="center" shrinkToFit="1"/>
      <protection locked="0"/>
    </xf>
    <xf numFmtId="184" fontId="20" fillId="2" borderId="12" xfId="0" applyNumberFormat="1" applyFont="1" applyFill="1" applyBorder="1" applyAlignment="1">
      <alignment horizontal="center" vertical="center" shrinkToFit="1"/>
    </xf>
    <xf numFmtId="184" fontId="20" fillId="4" borderId="10" xfId="0" applyNumberFormat="1" applyFont="1" applyFill="1" applyBorder="1" applyAlignment="1" applyProtection="1">
      <alignment horizontal="center" vertical="center" shrinkToFit="1"/>
      <protection locked="0"/>
    </xf>
    <xf numFmtId="0" fontId="20" fillId="3" borderId="52" xfId="0" applyFont="1" applyFill="1" applyBorder="1" applyAlignment="1" applyProtection="1">
      <alignment horizontal="left" vertical="center"/>
      <protection locked="0"/>
    </xf>
    <xf numFmtId="0" fontId="20" fillId="3" borderId="53" xfId="0" applyFont="1" applyFill="1" applyBorder="1" applyAlignment="1" applyProtection="1">
      <alignment horizontal="left" vertical="center"/>
      <protection locked="0"/>
    </xf>
    <xf numFmtId="0" fontId="23" fillId="3" borderId="49" xfId="0" applyFont="1" applyFill="1" applyBorder="1" applyAlignment="1" applyProtection="1">
      <alignment horizontal="left" vertical="center"/>
      <protection locked="0"/>
    </xf>
    <xf numFmtId="0" fontId="35" fillId="0" borderId="0" xfId="0" applyFont="1" applyAlignment="1">
      <alignment vertical="center" wrapText="1"/>
    </xf>
    <xf numFmtId="0" fontId="0" fillId="0" borderId="2" xfId="0"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6" xfId="0" applyBorder="1" applyAlignment="1">
      <alignment horizontal="center" vertical="center"/>
    </xf>
    <xf numFmtId="0" fontId="0" fillId="0" borderId="6" xfId="0" applyBorder="1" applyAlignment="1">
      <alignment horizontal="center" vertical="center" textRotation="255" wrapText="1"/>
    </xf>
    <xf numFmtId="0" fontId="0" fillId="0" borderId="13" xfId="0"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14"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5" xfId="0" applyBorder="1" applyAlignment="1">
      <alignment horizontal="center" vertical="center" textRotation="255" wrapText="1"/>
    </xf>
    <xf numFmtId="0" fontId="0" fillId="0" borderId="1" xfId="0" applyBorder="1" applyAlignment="1">
      <alignment horizontal="center" vertical="center" textRotation="255"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2" borderId="1" xfId="0" applyFill="1" applyBorder="1" applyAlignment="1">
      <alignment horizontal="left" vertical="center" wrapText="1"/>
    </xf>
    <xf numFmtId="0" fontId="0" fillId="0" borderId="1" xfId="0" applyBorder="1" applyAlignment="1">
      <alignment horizontal="center" vertical="center" wrapText="1" shrinkToFit="1"/>
    </xf>
    <xf numFmtId="0" fontId="0" fillId="0" borderId="12"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10" xfId="0" applyBorder="1" applyAlignment="1">
      <alignment horizontal="center" vertical="center" textRotation="255" wrapText="1"/>
    </xf>
    <xf numFmtId="0" fontId="0" fillId="0" borderId="1" xfId="0"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2" fillId="4" borderId="2" xfId="0" applyFont="1" applyFill="1" applyBorder="1" applyAlignment="1" applyProtection="1">
      <alignment horizontal="center" vertical="center" wrapText="1"/>
      <protection locked="0"/>
    </xf>
    <xf numFmtId="0" fontId="22" fillId="4" borderId="3" xfId="0" applyFont="1" applyFill="1" applyBorder="1" applyAlignment="1" applyProtection="1">
      <alignment horizontal="center" vertical="center" wrapText="1"/>
      <protection locked="0"/>
    </xf>
    <xf numFmtId="0" fontId="22" fillId="4" borderId="4" xfId="0" applyFont="1" applyFill="1" applyBorder="1" applyAlignment="1" applyProtection="1">
      <alignment horizontal="center" vertical="center" wrapText="1"/>
      <protection locked="0"/>
    </xf>
    <xf numFmtId="0" fontId="0" fillId="0" borderId="48" xfId="0" applyBorder="1" applyAlignment="1">
      <alignment horizontal="left" vertical="center" wrapText="1"/>
    </xf>
    <xf numFmtId="183" fontId="20" fillId="2" borderId="32" xfId="0" applyNumberFormat="1" applyFont="1" applyFill="1" applyBorder="1" applyAlignment="1">
      <alignment horizontal="center" vertical="center" shrinkToFit="1"/>
    </xf>
    <xf numFmtId="183" fontId="20" fillId="2" borderId="33" xfId="0" applyNumberFormat="1" applyFont="1" applyFill="1" applyBorder="1" applyAlignment="1">
      <alignment horizontal="center" vertical="center" shrinkToFit="1"/>
    </xf>
    <xf numFmtId="9" fontId="20" fillId="2" borderId="32" xfId="0" applyNumberFormat="1" applyFont="1" applyFill="1" applyBorder="1" applyAlignment="1">
      <alignment horizontal="center" vertical="center" shrinkToFit="1"/>
    </xf>
    <xf numFmtId="9" fontId="20" fillId="2" borderId="33" xfId="0" applyNumberFormat="1" applyFont="1" applyFill="1" applyBorder="1" applyAlignment="1">
      <alignment horizontal="center" vertical="center" shrinkToFit="1"/>
    </xf>
    <xf numFmtId="9" fontId="20" fillId="2" borderId="10" xfId="0" applyNumberFormat="1" applyFont="1" applyFill="1" applyBorder="1" applyAlignment="1">
      <alignment horizontal="center" vertical="center" shrinkToFit="1"/>
    </xf>
    <xf numFmtId="185" fontId="20" fillId="2" borderId="1" xfId="0" applyNumberFormat="1" applyFont="1" applyFill="1" applyBorder="1" applyAlignment="1">
      <alignment horizontal="center" vertical="center" shrinkToFit="1"/>
    </xf>
    <xf numFmtId="0" fontId="20" fillId="0" borderId="0" xfId="0" applyFont="1" applyAlignment="1">
      <alignment horizontal="left" vertical="center" shrinkToFit="1"/>
    </xf>
    <xf numFmtId="0" fontId="20" fillId="0" borderId="0" xfId="0" applyFont="1" applyAlignment="1">
      <alignment horizontal="left" vertical="center"/>
    </xf>
    <xf numFmtId="9" fontId="20" fillId="2" borderId="34" xfId="0" applyNumberFormat="1" applyFont="1" applyFill="1" applyBorder="1" applyAlignment="1">
      <alignment horizontal="center" vertical="center" shrinkToFit="1"/>
    </xf>
    <xf numFmtId="9" fontId="20" fillId="2" borderId="36" xfId="0" applyNumberFormat="1" applyFont="1" applyFill="1" applyBorder="1" applyAlignment="1">
      <alignment horizontal="center" vertical="center" shrinkToFit="1"/>
    </xf>
    <xf numFmtId="9" fontId="20" fillId="2" borderId="39" xfId="0" applyNumberFormat="1" applyFont="1" applyFill="1" applyBorder="1" applyAlignment="1">
      <alignment horizontal="center" vertical="center" shrinkToFit="1"/>
    </xf>
    <xf numFmtId="9" fontId="20" fillId="2" borderId="41" xfId="0" applyNumberFormat="1" applyFont="1" applyFill="1" applyBorder="1" applyAlignment="1">
      <alignment horizontal="center" vertical="center" shrinkToFit="1"/>
    </xf>
    <xf numFmtId="184" fontId="20" fillId="2" borderId="9" xfId="0" applyNumberFormat="1" applyFont="1" applyFill="1" applyBorder="1" applyAlignment="1">
      <alignment horizontal="center" vertical="center" shrinkToFit="1"/>
    </xf>
    <xf numFmtId="0" fontId="0" fillId="0" borderId="1" xfId="0" applyBorder="1" applyAlignment="1">
      <alignment horizontal="left" vertical="center" shrinkToFit="1"/>
    </xf>
    <xf numFmtId="0" fontId="35" fillId="0" borderId="0" xfId="0" applyFont="1" applyAlignment="1">
      <alignment horizontal="center" vertical="center" wrapText="1"/>
    </xf>
    <xf numFmtId="0" fontId="22" fillId="4" borderId="2" xfId="0" applyFont="1" applyFill="1" applyBorder="1" applyAlignment="1" applyProtection="1">
      <alignment horizontal="left" vertical="center" wrapText="1" indent="1"/>
      <protection locked="0"/>
    </xf>
    <xf numFmtId="0" fontId="22" fillId="4" borderId="3" xfId="0" applyFont="1" applyFill="1" applyBorder="1" applyAlignment="1" applyProtection="1">
      <alignment horizontal="left" vertical="center" wrapText="1" indent="1"/>
      <protection locked="0"/>
    </xf>
    <xf numFmtId="0" fontId="22" fillId="4" borderId="4" xfId="0" applyFont="1" applyFill="1" applyBorder="1" applyAlignment="1" applyProtection="1">
      <alignment horizontal="left" vertical="center" wrapText="1" indent="1"/>
      <protection locked="0"/>
    </xf>
    <xf numFmtId="0" fontId="20" fillId="3" borderId="2" xfId="0" applyFont="1" applyFill="1" applyBorder="1" applyAlignment="1" applyProtection="1">
      <alignment horizontal="center" vertical="center" shrinkToFit="1"/>
      <protection locked="0"/>
    </xf>
    <xf numFmtId="0" fontId="20" fillId="3" borderId="3" xfId="0" applyFont="1" applyFill="1" applyBorder="1" applyAlignment="1" applyProtection="1">
      <alignment horizontal="center" vertical="center" shrinkToFit="1"/>
      <protection locked="0"/>
    </xf>
    <xf numFmtId="0" fontId="20" fillId="3" borderId="4" xfId="0" applyFont="1" applyFill="1" applyBorder="1" applyAlignment="1" applyProtection="1">
      <alignment horizontal="center" vertical="center" shrinkToFit="1"/>
      <protection locked="0"/>
    </xf>
    <xf numFmtId="0" fontId="3" fillId="0" borderId="0" xfId="0" applyFont="1" applyAlignment="1">
      <alignment horizontal="left" vertical="top" wrapText="1"/>
    </xf>
    <xf numFmtId="0" fontId="5" fillId="0" borderId="0" xfId="0" applyFont="1" applyAlignment="1">
      <alignment horizontal="left" vertical="top" wrapText="1"/>
    </xf>
    <xf numFmtId="0" fontId="34" fillId="0" borderId="0" xfId="0" applyFont="1" applyAlignment="1">
      <alignment horizontal="center" vertical="center" shrinkToFit="1"/>
    </xf>
    <xf numFmtId="0" fontId="34" fillId="0" borderId="38" xfId="0" applyFont="1" applyBorder="1" applyAlignment="1">
      <alignment horizontal="center" vertical="center" shrinkToFit="1"/>
    </xf>
    <xf numFmtId="9" fontId="20" fillId="2" borderId="1" xfId="0" applyNumberFormat="1" applyFont="1" applyFill="1" applyBorder="1" applyAlignment="1">
      <alignment horizontal="center" vertical="center" shrinkToFit="1"/>
    </xf>
    <xf numFmtId="185" fontId="20" fillId="2" borderId="32" xfId="0" applyNumberFormat="1" applyFont="1" applyFill="1" applyBorder="1" applyAlignment="1">
      <alignment horizontal="center" vertical="center" shrinkToFit="1"/>
    </xf>
    <xf numFmtId="185" fontId="20" fillId="2" borderId="33" xfId="0" applyNumberFormat="1" applyFont="1" applyFill="1" applyBorder="1" applyAlignment="1">
      <alignment horizontal="center" vertical="center" shrinkToFit="1"/>
    </xf>
    <xf numFmtId="182" fontId="23" fillId="3" borderId="2" xfId="0" applyNumberFormat="1" applyFont="1" applyFill="1" applyBorder="1" applyAlignment="1" applyProtection="1">
      <alignment horizontal="center" vertical="center" shrinkToFit="1"/>
      <protection locked="0"/>
    </xf>
    <xf numFmtId="182" fontId="23" fillId="3" borderId="3" xfId="0" applyNumberFormat="1" applyFont="1" applyFill="1" applyBorder="1" applyAlignment="1" applyProtection="1">
      <alignment horizontal="center" vertical="center" shrinkToFit="1"/>
      <protection locked="0"/>
    </xf>
    <xf numFmtId="182" fontId="23" fillId="3" borderId="4" xfId="0" applyNumberFormat="1" applyFont="1" applyFill="1" applyBorder="1" applyAlignment="1" applyProtection="1">
      <alignment horizontal="center" vertical="center" shrinkToFit="1"/>
      <protection locked="0"/>
    </xf>
    <xf numFmtId="0" fontId="20" fillId="2" borderId="9" xfId="0" applyFont="1" applyFill="1" applyBorder="1" applyAlignment="1">
      <alignment horizontal="center" vertical="center" shrinkToFi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1"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181" fontId="0" fillId="0" borderId="2" xfId="0" applyNumberFormat="1" applyBorder="1" applyAlignment="1">
      <alignment horizontal="left" vertical="center"/>
    </xf>
    <xf numFmtId="181" fontId="0" fillId="0" borderId="4" xfId="0" applyNumberFormat="1" applyBorder="1" applyAlignment="1">
      <alignment horizontal="left" vertical="center"/>
    </xf>
    <xf numFmtId="0" fontId="0" fillId="0" borderId="5" xfId="0" applyBorder="1" applyAlignment="1">
      <alignment horizontal="left" vertical="center" wrapText="1"/>
    </xf>
    <xf numFmtId="0" fontId="1" fillId="0" borderId="0" xfId="0" applyFont="1" applyAlignment="1">
      <alignment horizontal="center" vertical="center"/>
    </xf>
    <xf numFmtId="0" fontId="3" fillId="0" borderId="9" xfId="0" applyFont="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0" borderId="6" xfId="0" applyBorder="1" applyAlignment="1">
      <alignment horizontal="left" vertical="center" wrapText="1"/>
    </xf>
    <xf numFmtId="0" fontId="0" fillId="0" borderId="13" xfId="0" applyBorder="1" applyAlignment="1">
      <alignment horizontal="left" vertical="center" wrapText="1"/>
    </xf>
    <xf numFmtId="176" fontId="0" fillId="2" borderId="12"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2" borderId="10" xfId="0" applyNumberForma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7</xdr:col>
      <xdr:colOff>180974</xdr:colOff>
      <xdr:row>0</xdr:row>
      <xdr:rowOff>66675</xdr:rowOff>
    </xdr:from>
    <xdr:to>
      <xdr:col>13</xdr:col>
      <xdr:colOff>711449</xdr:colOff>
      <xdr:row>1</xdr:row>
      <xdr:rowOff>117675</xdr:rowOff>
    </xdr:to>
    <xdr:sp macro="" textlink="">
      <xdr:nvSpPr>
        <xdr:cNvPr id="3" name="テキスト ボックス 2">
          <a:extLst>
            <a:ext uri="{FF2B5EF4-FFF2-40B4-BE49-F238E27FC236}">
              <a16:creationId xmlns:a16="http://schemas.microsoft.com/office/drawing/2014/main" id="{33B3695F-3396-765F-46E4-384DDCC0A603}"/>
            </a:ext>
          </a:extLst>
        </xdr:cNvPr>
        <xdr:cNvSpPr txBox="1"/>
      </xdr:nvSpPr>
      <xdr:spPr>
        <a:xfrm>
          <a:off x="5181599" y="66675"/>
          <a:ext cx="5112000" cy="43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00">
              <a:latin typeface="BIZ UDPゴシック" panose="020B0400000000000000" pitchFamily="50" charset="-128"/>
              <a:ea typeface="BIZ UDPゴシック" panose="020B0400000000000000" pitchFamily="50" charset="-128"/>
            </a:rPr>
            <a:t>エクセルで入力する場合、　　　　　　色は直接入力、　　　　　　色はプルダウンから選択</a:t>
          </a:r>
          <a:endParaRPr kumimoji="1" lang="en-US" altLang="ja-JP" sz="1000">
            <a:latin typeface="BIZ UDPゴシック" panose="020B0400000000000000" pitchFamily="50" charset="-128"/>
            <a:ea typeface="BIZ UDPゴシック" panose="020B0400000000000000" pitchFamily="50" charset="-128"/>
          </a:endParaRPr>
        </a:p>
        <a:p>
          <a:r>
            <a:rPr kumimoji="1" lang="ja-JP" altLang="en-US" sz="1000">
              <a:latin typeface="BIZ UDPゴシック" panose="020B0400000000000000" pitchFamily="50" charset="-128"/>
              <a:ea typeface="BIZ UDPゴシック" panose="020B0400000000000000" pitchFamily="50" charset="-128"/>
            </a:rPr>
            <a:t>　</a:t>
          </a:r>
          <a:r>
            <a:rPr kumimoji="1" lang="en-US" altLang="ja-JP" sz="1000">
              <a:latin typeface="BIZ UDPゴシック" panose="020B0400000000000000" pitchFamily="50" charset="-128"/>
              <a:ea typeface="BIZ UDPゴシック" panose="020B0400000000000000" pitchFamily="50" charset="-128"/>
            </a:rPr>
            <a:t>※</a:t>
          </a:r>
          <a:r>
            <a:rPr kumimoji="1" lang="ja-JP" altLang="en-US" sz="1000" baseline="0">
              <a:latin typeface="BIZ UDPゴシック" panose="020B0400000000000000" pitchFamily="50" charset="-128"/>
              <a:ea typeface="BIZ UDPゴシック" panose="020B0400000000000000" pitchFamily="50" charset="-128"/>
            </a:rPr>
            <a:t> </a:t>
          </a:r>
          <a:r>
            <a:rPr kumimoji="1" lang="ja-JP" altLang="en-US" sz="1000">
              <a:latin typeface="BIZ UDPゴシック" panose="020B0400000000000000" pitchFamily="50" charset="-128"/>
              <a:ea typeface="BIZ UDPゴシック" panose="020B0400000000000000" pitchFamily="50" charset="-128"/>
            </a:rPr>
            <a:t>印刷して手書きでの提出も可</a:t>
          </a:r>
        </a:p>
      </xdr:txBody>
    </xdr:sp>
    <xdr:clientData fPrintsWithSheet="0"/>
  </xdr:twoCellAnchor>
  <xdr:twoCellAnchor editAs="oneCell">
    <xdr:from>
      <xdr:col>9</xdr:col>
      <xdr:colOff>171450</xdr:colOff>
      <xdr:row>0</xdr:row>
      <xdr:rowOff>123825</xdr:rowOff>
    </xdr:from>
    <xdr:to>
      <xdr:col>9</xdr:col>
      <xdr:colOff>459450</xdr:colOff>
      <xdr:row>0</xdr:row>
      <xdr:rowOff>267825</xdr:rowOff>
    </xdr:to>
    <xdr:sp macro="" textlink="">
      <xdr:nvSpPr>
        <xdr:cNvPr id="2" name="四角形: 角を丸くする 1">
          <a:extLst>
            <a:ext uri="{FF2B5EF4-FFF2-40B4-BE49-F238E27FC236}">
              <a16:creationId xmlns:a16="http://schemas.microsoft.com/office/drawing/2014/main" id="{9F15DD9E-2257-B5D8-D83D-D407E5487980}"/>
            </a:ext>
          </a:extLst>
        </xdr:cNvPr>
        <xdr:cNvSpPr/>
      </xdr:nvSpPr>
      <xdr:spPr>
        <a:xfrm>
          <a:off x="6810375" y="123825"/>
          <a:ext cx="288000" cy="144000"/>
        </a:xfrm>
        <a:prstGeom prst="roundRect">
          <a:avLst/>
        </a:prstGeom>
        <a:solidFill>
          <a:schemeClr val="accent2">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oneCell">
    <xdr:from>
      <xdr:col>11</xdr:col>
      <xdr:colOff>219075</xdr:colOff>
      <xdr:row>0</xdr:row>
      <xdr:rowOff>123825</xdr:rowOff>
    </xdr:from>
    <xdr:to>
      <xdr:col>12</xdr:col>
      <xdr:colOff>78450</xdr:colOff>
      <xdr:row>0</xdr:row>
      <xdr:rowOff>267825</xdr:rowOff>
    </xdr:to>
    <xdr:sp macro="" textlink="">
      <xdr:nvSpPr>
        <xdr:cNvPr id="5" name="四角形: 角を丸くする 4">
          <a:extLst>
            <a:ext uri="{FF2B5EF4-FFF2-40B4-BE49-F238E27FC236}">
              <a16:creationId xmlns:a16="http://schemas.microsoft.com/office/drawing/2014/main" id="{4F7A94EA-0B87-44D7-B14A-BA372B6F3695}"/>
            </a:ext>
          </a:extLst>
        </xdr:cNvPr>
        <xdr:cNvSpPr/>
      </xdr:nvSpPr>
      <xdr:spPr>
        <a:xfrm>
          <a:off x="8162925" y="123825"/>
          <a:ext cx="288000" cy="144000"/>
        </a:xfrm>
        <a:prstGeom prst="roundRect">
          <a:avLst/>
        </a:prstGeom>
        <a:solidFill>
          <a:schemeClr val="accent6">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oneCell">
    <xdr:from>
      <xdr:col>9</xdr:col>
      <xdr:colOff>47625</xdr:colOff>
      <xdr:row>90</xdr:row>
      <xdr:rowOff>85725</xdr:rowOff>
    </xdr:from>
    <xdr:to>
      <xdr:col>13</xdr:col>
      <xdr:colOff>704400</xdr:colOff>
      <xdr:row>92</xdr:row>
      <xdr:rowOff>155775</xdr:rowOff>
    </xdr:to>
    <xdr:sp macro="" textlink="">
      <xdr:nvSpPr>
        <xdr:cNvPr id="6" name="テキスト ボックス 5">
          <a:extLst>
            <a:ext uri="{FF2B5EF4-FFF2-40B4-BE49-F238E27FC236}">
              <a16:creationId xmlns:a16="http://schemas.microsoft.com/office/drawing/2014/main" id="{F20B4B54-E919-4F03-A269-9C092946712A}"/>
            </a:ext>
          </a:extLst>
        </xdr:cNvPr>
        <xdr:cNvSpPr txBox="1"/>
      </xdr:nvSpPr>
      <xdr:spPr>
        <a:xfrm>
          <a:off x="6686550" y="26974800"/>
          <a:ext cx="3600000" cy="43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a:latin typeface="BIZ UDPゴシック" panose="020B0400000000000000" pitchFamily="50" charset="-128"/>
              <a:ea typeface="BIZ UDPゴシック" panose="020B0400000000000000" pitchFamily="50" charset="-128"/>
            </a:rPr>
            <a:t>　入力は以上です、ありがとうございました。</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5F05C-A1CF-4DF4-99ED-457C6E465977}">
  <sheetPr codeName="Sheet1"/>
  <dimension ref="A1:AK14"/>
  <sheetViews>
    <sheetView workbookViewId="0">
      <selection activeCell="I6" sqref="I6"/>
    </sheetView>
  </sheetViews>
  <sheetFormatPr defaultRowHeight="13.5"/>
  <cols>
    <col min="1" max="1" width="15.25" customWidth="1"/>
    <col min="2" max="2" width="3.125" customWidth="1"/>
    <col min="3" max="3" width="15.25" customWidth="1"/>
    <col min="4" max="4" width="5.125" customWidth="1"/>
  </cols>
  <sheetData>
    <row r="1" spans="1:37" s="3" customFormat="1" ht="148.5">
      <c r="A1" s="41" t="s">
        <v>83</v>
      </c>
      <c r="B1" s="41"/>
      <c r="C1" s="41" t="s">
        <v>60</v>
      </c>
      <c r="E1" s="3" t="s">
        <v>178</v>
      </c>
      <c r="G1" s="3" t="s">
        <v>93</v>
      </c>
      <c r="I1" s="3" t="s">
        <v>162</v>
      </c>
      <c r="K1" s="3" t="s">
        <v>220</v>
      </c>
      <c r="L1" s="3" t="s">
        <v>220</v>
      </c>
      <c r="N1" s="41" t="s">
        <v>182</v>
      </c>
      <c r="O1" s="41" t="s">
        <v>184</v>
      </c>
      <c r="P1" s="41" t="s">
        <v>91</v>
      </c>
      <c r="Q1" s="41" t="s">
        <v>189</v>
      </c>
      <c r="R1" s="41" t="s">
        <v>190</v>
      </c>
      <c r="S1" s="41" t="s">
        <v>119</v>
      </c>
      <c r="T1" s="41" t="s">
        <v>92</v>
      </c>
      <c r="U1" s="41" t="s">
        <v>120</v>
      </c>
      <c r="W1" s="3" t="s">
        <v>193</v>
      </c>
      <c r="Y1" s="41" t="s">
        <v>197</v>
      </c>
      <c r="AA1" s="28" t="s">
        <v>118</v>
      </c>
      <c r="AB1" s="28" t="s">
        <v>117</v>
      </c>
      <c r="AC1" s="28" t="s">
        <v>116</v>
      </c>
      <c r="AE1" s="28" t="s">
        <v>115</v>
      </c>
      <c r="AF1" s="28" t="s">
        <v>204</v>
      </c>
      <c r="AG1" s="28" t="s">
        <v>205</v>
      </c>
      <c r="AI1" s="28" t="s">
        <v>208</v>
      </c>
      <c r="AK1" s="28" t="s">
        <v>219</v>
      </c>
    </row>
    <row r="3" spans="1:37">
      <c r="A3" t="s">
        <v>164</v>
      </c>
      <c r="C3" t="s">
        <v>167</v>
      </c>
      <c r="E3">
        <v>3</v>
      </c>
      <c r="G3">
        <v>6</v>
      </c>
      <c r="I3">
        <v>8</v>
      </c>
      <c r="K3" t="s">
        <v>221</v>
      </c>
      <c r="L3" t="s">
        <v>221</v>
      </c>
      <c r="N3" t="s">
        <v>180</v>
      </c>
      <c r="O3" t="s">
        <v>185</v>
      </c>
      <c r="P3" t="s">
        <v>187</v>
      </c>
      <c r="Q3" t="s">
        <v>180</v>
      </c>
      <c r="R3" t="s">
        <v>185</v>
      </c>
      <c r="S3" t="s">
        <v>187</v>
      </c>
      <c r="T3" t="s">
        <v>187</v>
      </c>
      <c r="U3" t="s">
        <v>191</v>
      </c>
      <c r="W3" t="s">
        <v>194</v>
      </c>
      <c r="Y3" t="s">
        <v>198</v>
      </c>
      <c r="AA3" t="s">
        <v>180</v>
      </c>
      <c r="AB3" t="s">
        <v>200</v>
      </c>
      <c r="AC3" t="s">
        <v>202</v>
      </c>
      <c r="AE3" t="s">
        <v>180</v>
      </c>
      <c r="AF3" t="s">
        <v>180</v>
      </c>
      <c r="AG3" t="s">
        <v>185</v>
      </c>
      <c r="AI3" t="s">
        <v>211</v>
      </c>
      <c r="AK3" t="s">
        <v>211</v>
      </c>
    </row>
    <row r="4" spans="1:37">
      <c r="A4" t="s">
        <v>4</v>
      </c>
      <c r="C4" t="s">
        <v>168</v>
      </c>
      <c r="E4">
        <v>4</v>
      </c>
      <c r="G4">
        <v>7</v>
      </c>
      <c r="I4">
        <v>9</v>
      </c>
      <c r="K4" t="s">
        <v>222</v>
      </c>
      <c r="L4" t="s">
        <v>222</v>
      </c>
      <c r="N4" t="s">
        <v>181</v>
      </c>
      <c r="O4" t="s">
        <v>186</v>
      </c>
      <c r="P4" t="s">
        <v>188</v>
      </c>
      <c r="Q4" t="s">
        <v>181</v>
      </c>
      <c r="R4" t="s">
        <v>186</v>
      </c>
      <c r="S4" t="s">
        <v>188</v>
      </c>
      <c r="T4" t="s">
        <v>188</v>
      </c>
      <c r="U4" t="s">
        <v>192</v>
      </c>
      <c r="W4" t="s">
        <v>195</v>
      </c>
      <c r="Y4" t="s">
        <v>199</v>
      </c>
      <c r="AA4" t="s">
        <v>181</v>
      </c>
      <c r="AB4" t="s">
        <v>201</v>
      </c>
      <c r="AC4" t="s">
        <v>203</v>
      </c>
      <c r="AE4" t="s">
        <v>181</v>
      </c>
      <c r="AF4" t="s">
        <v>181</v>
      </c>
      <c r="AG4" t="s">
        <v>186</v>
      </c>
      <c r="AI4" t="s">
        <v>212</v>
      </c>
      <c r="AK4" t="s">
        <v>212</v>
      </c>
    </row>
    <row r="5" spans="1:37">
      <c r="A5" t="s">
        <v>5</v>
      </c>
      <c r="C5" t="s">
        <v>169</v>
      </c>
      <c r="E5">
        <v>5</v>
      </c>
      <c r="G5" t="s">
        <v>142</v>
      </c>
      <c r="I5">
        <v>10</v>
      </c>
      <c r="K5" t="s">
        <v>223</v>
      </c>
      <c r="L5" t="s">
        <v>224</v>
      </c>
      <c r="W5" t="s">
        <v>196</v>
      </c>
      <c r="Y5" t="s">
        <v>103</v>
      </c>
    </row>
    <row r="6" spans="1:37">
      <c r="A6" t="s">
        <v>165</v>
      </c>
      <c r="C6" t="s">
        <v>170</v>
      </c>
      <c r="E6">
        <v>6</v>
      </c>
      <c r="I6" t="s">
        <v>142</v>
      </c>
      <c r="L6" t="s">
        <v>225</v>
      </c>
    </row>
    <row r="7" spans="1:37">
      <c r="C7" t="s">
        <v>268</v>
      </c>
      <c r="E7">
        <v>7</v>
      </c>
    </row>
    <row r="8" spans="1:37">
      <c r="C8" t="s">
        <v>171</v>
      </c>
      <c r="E8" t="s">
        <v>142</v>
      </c>
    </row>
    <row r="9" spans="1:37">
      <c r="C9" t="s">
        <v>172</v>
      </c>
    </row>
    <row r="10" spans="1:37">
      <c r="C10" t="s">
        <v>173</v>
      </c>
    </row>
    <row r="11" spans="1:37">
      <c r="C11" t="s">
        <v>174</v>
      </c>
    </row>
    <row r="12" spans="1:37">
      <c r="C12" t="s">
        <v>175</v>
      </c>
    </row>
    <row r="13" spans="1:37">
      <c r="C13" t="s">
        <v>176</v>
      </c>
    </row>
    <row r="14" spans="1:37">
      <c r="C14" t="s">
        <v>177</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C59F-3756-45E5-80AD-40C769983902}">
  <sheetPr codeName="Sheet2">
    <pageSetUpPr fitToPage="1"/>
  </sheetPr>
  <dimension ref="A1:S90"/>
  <sheetViews>
    <sheetView showGridLines="0" showZeros="0" tabSelected="1" zoomScaleNormal="100" workbookViewId="0">
      <selection activeCell="I16" sqref="I16"/>
    </sheetView>
  </sheetViews>
  <sheetFormatPr defaultRowHeight="14.25"/>
  <cols>
    <col min="1" max="2" width="5.375" style="39" customWidth="1"/>
    <col min="3" max="3" width="18.625" style="1" customWidth="1"/>
    <col min="4" max="4" width="11.125" style="1" customWidth="1"/>
    <col min="5" max="5" width="8" style="1" customWidth="1"/>
    <col min="6" max="6" width="11.125" style="1" customWidth="1"/>
    <col min="7" max="7" width="6" style="1" customWidth="1"/>
    <col min="8" max="8" width="5.625" style="57" customWidth="1"/>
    <col min="9" max="9" width="15.875" customWidth="1"/>
    <col min="10" max="10" width="11.125" style="3" bestFit="1" customWidth="1"/>
    <col min="11" max="11" width="6" style="3" customWidth="1"/>
    <col min="12" max="12" width="5.625" style="3" customWidth="1"/>
    <col min="13" max="13" width="15.875" customWidth="1"/>
    <col min="14" max="14" width="11" style="3" bestFit="1" customWidth="1"/>
    <col min="15" max="15" width="4.375" style="49" customWidth="1"/>
    <col min="16" max="16" width="6.625" hidden="1" customWidth="1"/>
    <col min="17" max="17" width="6.5" hidden="1" customWidth="1"/>
    <col min="18" max="19" width="5.5" hidden="1" customWidth="1"/>
  </cols>
  <sheetData>
    <row r="1" spans="1:16" ht="30" customHeight="1">
      <c r="A1" s="223" t="s">
        <v>121</v>
      </c>
      <c r="B1" s="223"/>
      <c r="C1" s="223"/>
      <c r="D1" s="223"/>
      <c r="E1" s="223"/>
      <c r="F1" s="223"/>
      <c r="G1" s="223"/>
      <c r="H1" s="181"/>
      <c r="I1" s="181"/>
      <c r="J1" s="181"/>
      <c r="K1" s="181"/>
      <c r="L1" s="181"/>
      <c r="M1" s="181"/>
      <c r="N1" s="181"/>
      <c r="O1" s="89"/>
    </row>
    <row r="3" spans="1:16" ht="28.5">
      <c r="A3" s="186" t="s">
        <v>96</v>
      </c>
      <c r="B3" s="187"/>
      <c r="C3" s="195" t="s">
        <v>272</v>
      </c>
      <c r="D3" s="195"/>
      <c r="E3" s="195"/>
      <c r="F3" s="195"/>
      <c r="G3" s="224"/>
      <c r="H3" s="225"/>
      <c r="I3" s="225"/>
      <c r="J3" s="225"/>
      <c r="K3" s="225"/>
      <c r="L3" s="225"/>
      <c r="M3" s="225"/>
      <c r="N3" s="226"/>
      <c r="O3" s="48" t="s">
        <v>45</v>
      </c>
      <c r="P3" t="s">
        <v>89</v>
      </c>
    </row>
    <row r="4" spans="1:16" ht="28.5" customHeight="1">
      <c r="A4" s="188"/>
      <c r="B4" s="189"/>
      <c r="C4" s="195" t="s">
        <v>273</v>
      </c>
      <c r="D4" s="195"/>
      <c r="E4" s="195"/>
      <c r="F4" s="195"/>
      <c r="G4" s="224"/>
      <c r="H4" s="225"/>
      <c r="I4" s="225"/>
      <c r="J4" s="225"/>
      <c r="K4" s="225"/>
      <c r="L4" s="225"/>
      <c r="M4" s="225"/>
      <c r="N4" s="226"/>
      <c r="O4" s="48" t="s">
        <v>209</v>
      </c>
    </row>
    <row r="5" spans="1:16" ht="28.5" customHeight="1">
      <c r="A5" s="188"/>
      <c r="B5" s="189"/>
      <c r="C5" s="195" t="s">
        <v>274</v>
      </c>
      <c r="D5" s="195"/>
      <c r="E5" s="195"/>
      <c r="F5" s="195"/>
      <c r="G5" s="224"/>
      <c r="H5" s="225"/>
      <c r="I5" s="225"/>
      <c r="J5" s="225"/>
      <c r="K5" s="225"/>
      <c r="L5" s="225"/>
      <c r="M5" s="225"/>
      <c r="N5" s="226"/>
      <c r="O5" s="48" t="s">
        <v>209</v>
      </c>
    </row>
    <row r="6" spans="1:16" ht="28.5" customHeight="1">
      <c r="A6" s="188"/>
      <c r="B6" s="189"/>
      <c r="C6" s="195" t="s">
        <v>300</v>
      </c>
      <c r="D6" s="195"/>
      <c r="E6" s="195"/>
      <c r="F6" s="195"/>
      <c r="G6" s="224"/>
      <c r="H6" s="225"/>
      <c r="I6" s="225"/>
      <c r="J6" s="225"/>
      <c r="K6" s="225"/>
      <c r="L6" s="225"/>
      <c r="M6" s="225"/>
      <c r="N6" s="226"/>
      <c r="O6" s="48"/>
    </row>
    <row r="7" spans="1:16" ht="28.5">
      <c r="A7" s="188"/>
      <c r="B7" s="189"/>
      <c r="C7" s="195" t="s">
        <v>296</v>
      </c>
      <c r="D7" s="195"/>
      <c r="E7" s="195"/>
      <c r="F7" s="195"/>
      <c r="G7" s="227"/>
      <c r="H7" s="228"/>
      <c r="I7" s="228"/>
      <c r="J7" s="228"/>
      <c r="K7" s="228"/>
      <c r="L7" s="228"/>
      <c r="M7" s="228"/>
      <c r="N7" s="229"/>
      <c r="O7" s="48" t="s">
        <v>209</v>
      </c>
    </row>
    <row r="8" spans="1:16" ht="28.5">
      <c r="A8" s="188"/>
      <c r="B8" s="189"/>
      <c r="C8" s="195" t="s">
        <v>295</v>
      </c>
      <c r="D8" s="195"/>
      <c r="E8" s="195"/>
      <c r="F8" s="195"/>
      <c r="G8" s="227"/>
      <c r="H8" s="228"/>
      <c r="I8" s="228"/>
      <c r="J8" s="228"/>
      <c r="K8" s="228"/>
      <c r="L8" s="228"/>
      <c r="M8" s="228"/>
      <c r="N8" s="229"/>
      <c r="O8" s="48" t="s">
        <v>209</v>
      </c>
      <c r="P8" t="s">
        <v>166</v>
      </c>
    </row>
    <row r="9" spans="1:16" ht="28.5" customHeight="1">
      <c r="A9" s="188"/>
      <c r="B9" s="189"/>
      <c r="C9" s="195" t="s">
        <v>275</v>
      </c>
      <c r="D9" s="195"/>
      <c r="E9" s="195"/>
      <c r="F9" s="195"/>
      <c r="G9" s="237" t="s">
        <v>142</v>
      </c>
      <c r="H9" s="238"/>
      <c r="I9" s="239"/>
      <c r="J9" s="202" t="s">
        <v>271</v>
      </c>
      <c r="K9" s="203"/>
      <c r="L9" s="204"/>
      <c r="M9" s="139" t="str">
        <f>IFERROR(M13-G9,"")</f>
        <v/>
      </c>
      <c r="N9" s="161" t="s">
        <v>143</v>
      </c>
      <c r="O9" s="48" t="s">
        <v>209</v>
      </c>
    </row>
    <row r="10" spans="1:16" ht="28.5">
      <c r="A10" s="190"/>
      <c r="B10" s="191"/>
      <c r="C10" s="195" t="s">
        <v>86</v>
      </c>
      <c r="D10" s="195"/>
      <c r="E10" s="195"/>
      <c r="F10" s="195"/>
      <c r="G10" s="205"/>
      <c r="H10" s="206"/>
      <c r="I10" s="206"/>
      <c r="J10" s="206"/>
      <c r="K10" s="206"/>
      <c r="L10" s="206"/>
      <c r="M10" s="206"/>
      <c r="N10" s="207"/>
      <c r="O10" s="48" t="s">
        <v>209</v>
      </c>
    </row>
    <row r="11" spans="1:16">
      <c r="A11" s="40"/>
      <c r="B11" s="40"/>
      <c r="O11" s="48"/>
    </row>
    <row r="12" spans="1:16">
      <c r="I12" s="3" t="s">
        <v>93</v>
      </c>
      <c r="M12" s="3" t="s">
        <v>162</v>
      </c>
      <c r="O12" s="48"/>
    </row>
    <row r="13" spans="1:16" ht="28.5">
      <c r="C13" s="201" t="s">
        <v>276</v>
      </c>
      <c r="D13" s="201"/>
      <c r="E13" s="201"/>
      <c r="F13" s="201"/>
      <c r="G13" s="201"/>
      <c r="I13" s="170" t="s">
        <v>305</v>
      </c>
      <c r="J13" s="137"/>
      <c r="K13" s="138" t="s">
        <v>104</v>
      </c>
      <c r="L13" s="138"/>
      <c r="M13" s="170" t="s">
        <v>142</v>
      </c>
      <c r="O13" s="48" t="s">
        <v>209</v>
      </c>
      <c r="P13" t="s">
        <v>97</v>
      </c>
    </row>
    <row r="14" spans="1:16">
      <c r="A14" s="135" t="s">
        <v>279</v>
      </c>
      <c r="O14" s="48"/>
    </row>
    <row r="15" spans="1:16" ht="28.5" customHeight="1">
      <c r="A15" s="192" t="s">
        <v>206</v>
      </c>
      <c r="B15" s="198" t="s">
        <v>98</v>
      </c>
      <c r="C15" s="241" t="s">
        <v>107</v>
      </c>
      <c r="D15" s="241"/>
      <c r="E15" s="241"/>
      <c r="F15" s="241"/>
      <c r="G15" s="241"/>
      <c r="I15" s="171"/>
      <c r="J15" s="140" t="s">
        <v>277</v>
      </c>
      <c r="K15" s="138" t="s">
        <v>104</v>
      </c>
      <c r="L15" s="141"/>
      <c r="M15" s="171"/>
      <c r="N15" s="140" t="s">
        <v>277</v>
      </c>
      <c r="O15" s="48" t="s">
        <v>209</v>
      </c>
      <c r="P15" t="s">
        <v>183</v>
      </c>
    </row>
    <row r="16" spans="1:16" ht="28.5">
      <c r="A16" s="192"/>
      <c r="B16" s="199"/>
      <c r="C16" s="242" t="s">
        <v>108</v>
      </c>
      <c r="D16" s="242"/>
      <c r="E16" s="242"/>
      <c r="F16" s="242"/>
      <c r="G16" s="242"/>
      <c r="I16" s="172"/>
      <c r="J16" s="140" t="s">
        <v>277</v>
      </c>
      <c r="K16" s="138" t="s">
        <v>104</v>
      </c>
      <c r="L16" s="141"/>
      <c r="M16" s="172"/>
      <c r="N16" s="140" t="s">
        <v>277</v>
      </c>
      <c r="O16" s="48" t="s">
        <v>209</v>
      </c>
    </row>
    <row r="17" spans="1:16" ht="28.5">
      <c r="A17" s="192"/>
      <c r="B17" s="199"/>
      <c r="C17" s="208" t="s">
        <v>125</v>
      </c>
      <c r="D17" s="208"/>
      <c r="E17" s="208"/>
      <c r="F17" s="208"/>
      <c r="G17" s="208"/>
      <c r="I17" s="173"/>
      <c r="J17" s="140" t="s">
        <v>277</v>
      </c>
      <c r="K17" s="138" t="s">
        <v>104</v>
      </c>
      <c r="L17" s="141"/>
      <c r="M17" s="173"/>
      <c r="N17" s="140" t="s">
        <v>277</v>
      </c>
      <c r="O17" s="48" t="s">
        <v>209</v>
      </c>
    </row>
    <row r="18" spans="1:16" ht="28.5">
      <c r="A18" s="192"/>
      <c r="B18" s="200"/>
      <c r="C18" s="196" t="s">
        <v>109</v>
      </c>
      <c r="D18" s="196"/>
      <c r="E18" s="196"/>
      <c r="F18" s="196"/>
      <c r="G18" s="196"/>
      <c r="H18" s="57" t="s">
        <v>127</v>
      </c>
      <c r="I18" s="176">
        <f>SUM(I15:I17)</f>
        <v>0</v>
      </c>
      <c r="J18" s="140" t="s">
        <v>277</v>
      </c>
      <c r="K18" s="138" t="s">
        <v>104</v>
      </c>
      <c r="L18" s="141" t="s">
        <v>128</v>
      </c>
      <c r="M18" s="176">
        <f>SUM(M15:M17)</f>
        <v>0</v>
      </c>
      <c r="N18" s="140" t="s">
        <v>277</v>
      </c>
      <c r="O18" s="48" t="s">
        <v>209</v>
      </c>
    </row>
    <row r="19" spans="1:16" ht="28.5">
      <c r="A19" s="192"/>
      <c r="B19" s="198" t="s">
        <v>99</v>
      </c>
      <c r="C19" s="241" t="s">
        <v>84</v>
      </c>
      <c r="D19" s="241"/>
      <c r="E19" s="241"/>
      <c r="F19" s="241"/>
      <c r="G19" s="241"/>
      <c r="H19" s="92" t="s">
        <v>129</v>
      </c>
      <c r="I19" s="171"/>
      <c r="J19" s="178" t="s">
        <v>223</v>
      </c>
      <c r="K19" s="138" t="s">
        <v>104</v>
      </c>
      <c r="L19" s="141" t="s">
        <v>134</v>
      </c>
      <c r="M19" s="171"/>
      <c r="N19" s="178" t="s">
        <v>100</v>
      </c>
      <c r="O19" s="48" t="s">
        <v>209</v>
      </c>
    </row>
    <row r="20" spans="1:16" ht="28.5">
      <c r="A20" s="192"/>
      <c r="B20" s="199"/>
      <c r="C20" s="242" t="s">
        <v>94</v>
      </c>
      <c r="D20" s="242"/>
      <c r="E20" s="242"/>
      <c r="F20" s="242"/>
      <c r="G20" s="242"/>
      <c r="H20" s="92" t="s">
        <v>130</v>
      </c>
      <c r="I20" s="173"/>
      <c r="J20" s="179" t="s">
        <v>225</v>
      </c>
      <c r="K20" s="138" t="s">
        <v>104</v>
      </c>
      <c r="L20" s="141" t="s">
        <v>135</v>
      </c>
      <c r="M20" s="173"/>
      <c r="N20" s="179" t="s">
        <v>101</v>
      </c>
      <c r="O20" s="48" t="s">
        <v>209</v>
      </c>
    </row>
    <row r="21" spans="1:16" ht="28.5">
      <c r="A21" s="192"/>
      <c r="B21" s="199"/>
      <c r="C21" s="208" t="s">
        <v>95</v>
      </c>
      <c r="D21" s="208"/>
      <c r="E21" s="208"/>
      <c r="F21" s="208"/>
      <c r="G21" s="208"/>
      <c r="H21" s="92" t="s">
        <v>131</v>
      </c>
      <c r="I21" s="177"/>
      <c r="J21" s="140" t="s">
        <v>102</v>
      </c>
      <c r="K21" s="138" t="s">
        <v>104</v>
      </c>
      <c r="L21" s="141" t="s">
        <v>136</v>
      </c>
      <c r="M21" s="177"/>
      <c r="N21" s="140" t="s">
        <v>102</v>
      </c>
      <c r="O21" s="48" t="s">
        <v>209</v>
      </c>
    </row>
    <row r="22" spans="1:16" ht="28.5" customHeight="1">
      <c r="A22" s="192"/>
      <c r="B22" s="198" t="s">
        <v>126</v>
      </c>
      <c r="C22" s="241" t="s">
        <v>110</v>
      </c>
      <c r="D22" s="241"/>
      <c r="E22" s="241"/>
      <c r="F22" s="241"/>
      <c r="G22" s="241"/>
      <c r="I22" s="171"/>
      <c r="J22" s="140" t="s">
        <v>102</v>
      </c>
      <c r="K22" s="138" t="s">
        <v>104</v>
      </c>
      <c r="L22" s="141"/>
      <c r="M22" s="171"/>
      <c r="N22" s="140" t="s">
        <v>102</v>
      </c>
      <c r="O22" s="48" t="s">
        <v>209</v>
      </c>
      <c r="P22" t="s">
        <v>88</v>
      </c>
    </row>
    <row r="23" spans="1:16" ht="28.5">
      <c r="A23" s="192"/>
      <c r="B23" s="199"/>
      <c r="C23" s="242" t="s">
        <v>111</v>
      </c>
      <c r="D23" s="242"/>
      <c r="E23" s="242"/>
      <c r="F23" s="242"/>
      <c r="G23" s="242"/>
      <c r="I23" s="172"/>
      <c r="J23" s="140" t="s">
        <v>102</v>
      </c>
      <c r="K23" s="138" t="s">
        <v>104</v>
      </c>
      <c r="L23" s="141"/>
      <c r="M23" s="172"/>
      <c r="N23" s="140" t="s">
        <v>102</v>
      </c>
      <c r="O23" s="48" t="s">
        <v>209</v>
      </c>
    </row>
    <row r="24" spans="1:16" ht="28.5">
      <c r="A24" s="192"/>
      <c r="B24" s="199"/>
      <c r="C24" s="208" t="s">
        <v>112</v>
      </c>
      <c r="D24" s="208"/>
      <c r="E24" s="208"/>
      <c r="F24" s="208"/>
      <c r="G24" s="208"/>
      <c r="I24" s="173"/>
      <c r="J24" s="140" t="s">
        <v>102</v>
      </c>
      <c r="K24" s="138" t="s">
        <v>104</v>
      </c>
      <c r="L24" s="141"/>
      <c r="M24" s="173"/>
      <c r="N24" s="140" t="s">
        <v>102</v>
      </c>
      <c r="O24" s="48" t="s">
        <v>209</v>
      </c>
      <c r="P24" t="s">
        <v>87</v>
      </c>
    </row>
    <row r="25" spans="1:16" ht="28.5">
      <c r="A25" s="192"/>
      <c r="B25" s="200"/>
      <c r="C25" s="196" t="s">
        <v>113</v>
      </c>
      <c r="D25" s="196"/>
      <c r="E25" s="196"/>
      <c r="F25" s="196"/>
      <c r="G25" s="196"/>
      <c r="H25" s="57" t="s">
        <v>132</v>
      </c>
      <c r="I25" s="169">
        <f>I22-I23+I24</f>
        <v>0</v>
      </c>
      <c r="J25" s="140" t="s">
        <v>102</v>
      </c>
      <c r="K25" s="138" t="s">
        <v>104</v>
      </c>
      <c r="L25" s="141" t="s">
        <v>137</v>
      </c>
      <c r="M25" s="169">
        <f>M22-M23+M24</f>
        <v>0</v>
      </c>
      <c r="N25" s="140" t="s">
        <v>102</v>
      </c>
      <c r="O25" s="48" t="s">
        <v>209</v>
      </c>
    </row>
    <row r="26" spans="1:16" s="66" customFormat="1" thickBot="1">
      <c r="A26" s="117"/>
      <c r="B26" s="117"/>
      <c r="C26" s="102"/>
      <c r="D26" s="102"/>
      <c r="E26" s="102"/>
      <c r="F26" s="102"/>
      <c r="G26" s="102"/>
      <c r="I26" s="97"/>
      <c r="K26" s="98"/>
      <c r="L26" s="98"/>
      <c r="M26" s="97"/>
      <c r="O26" s="99"/>
    </row>
    <row r="27" spans="1:16" s="100" customFormat="1" ht="12">
      <c r="A27" s="111"/>
      <c r="B27" s="112"/>
      <c r="C27" s="112"/>
      <c r="D27" s="113"/>
      <c r="E27" s="113"/>
      <c r="F27" s="113"/>
      <c r="G27" s="113"/>
      <c r="H27" s="113"/>
      <c r="I27" s="114"/>
      <c r="J27" s="114"/>
      <c r="K27" s="114"/>
      <c r="L27" s="114"/>
      <c r="M27" s="115"/>
      <c r="N27" s="116"/>
      <c r="O27" s="101"/>
    </row>
    <row r="28" spans="1:16" s="47" customFormat="1" ht="24.75">
      <c r="A28" s="121" t="s">
        <v>270</v>
      </c>
      <c r="B28" s="110"/>
      <c r="C28" s="110"/>
      <c r="D28" s="88"/>
      <c r="E28" s="88"/>
      <c r="F28" s="88"/>
      <c r="G28" s="88"/>
      <c r="I28" s="60"/>
      <c r="L28" s="61"/>
      <c r="M28" s="61"/>
      <c r="N28" s="63"/>
      <c r="O28" s="48"/>
    </row>
    <row r="29" spans="1:16" s="47" customFormat="1" ht="21.75" thickBot="1">
      <c r="A29" s="64"/>
      <c r="B29" s="142" t="s">
        <v>133</v>
      </c>
      <c r="C29" s="140"/>
      <c r="D29" s="140"/>
      <c r="E29" s="140"/>
      <c r="F29" s="140"/>
      <c r="G29" s="140"/>
      <c r="H29" s="140"/>
      <c r="I29" s="143"/>
      <c r="J29" s="140"/>
      <c r="K29" s="140"/>
      <c r="L29" s="144"/>
      <c r="M29" s="144"/>
      <c r="N29" s="145"/>
      <c r="O29" s="48"/>
    </row>
    <row r="30" spans="1:16" s="47" customFormat="1" ht="29.25" thickBot="1">
      <c r="A30" s="64"/>
      <c r="B30" s="140"/>
      <c r="C30" s="141" t="s">
        <v>230</v>
      </c>
      <c r="D30" s="162">
        <f>M18</f>
        <v>0</v>
      </c>
      <c r="E30" s="146" t="s">
        <v>234</v>
      </c>
      <c r="F30" s="162">
        <f>I18</f>
        <v>0</v>
      </c>
      <c r="G30" s="140" t="s">
        <v>278</v>
      </c>
      <c r="H30" s="140"/>
      <c r="I30" s="140"/>
      <c r="J30" s="140"/>
      <c r="K30" s="141" t="s">
        <v>151</v>
      </c>
      <c r="L30" s="209">
        <f>(M18-I18)/10000</f>
        <v>0</v>
      </c>
      <c r="M30" s="210"/>
      <c r="N30" s="145"/>
      <c r="O30" s="48" t="s">
        <v>209</v>
      </c>
    </row>
    <row r="31" spans="1:16" s="47" customFormat="1" ht="15" thickBot="1">
      <c r="A31" s="64"/>
      <c r="B31" s="140"/>
      <c r="C31" s="140"/>
      <c r="D31" s="140"/>
      <c r="E31" s="146"/>
      <c r="F31" s="140"/>
      <c r="G31" s="140"/>
      <c r="H31" s="140"/>
      <c r="I31" s="140"/>
      <c r="J31" s="141" t="s">
        <v>152</v>
      </c>
      <c r="K31" s="140"/>
      <c r="L31" s="141"/>
      <c r="M31" s="141"/>
      <c r="N31" s="145"/>
      <c r="O31" s="48"/>
    </row>
    <row r="32" spans="1:16" s="47" customFormat="1" ht="29.25" thickBot="1">
      <c r="A32" s="64"/>
      <c r="B32" s="140"/>
      <c r="C32" s="141" t="s">
        <v>229</v>
      </c>
      <c r="D32" s="162">
        <f>M18</f>
        <v>0</v>
      </c>
      <c r="E32" s="146" t="s">
        <v>238</v>
      </c>
      <c r="F32" s="162">
        <f>I18</f>
        <v>0</v>
      </c>
      <c r="G32" s="140" t="s">
        <v>226</v>
      </c>
      <c r="H32" s="140"/>
      <c r="I32" s="140"/>
      <c r="J32" s="140"/>
      <c r="K32" s="141" t="s">
        <v>151</v>
      </c>
      <c r="L32" s="211">
        <f>IFERROR((M18/I18)-1,0)</f>
        <v>0</v>
      </c>
      <c r="M32" s="212"/>
      <c r="N32" s="145"/>
      <c r="O32" s="48" t="s">
        <v>209</v>
      </c>
    </row>
    <row r="33" spans="1:15" s="66" customFormat="1" thickBot="1">
      <c r="A33" s="96"/>
      <c r="B33" s="140"/>
      <c r="C33" s="140"/>
      <c r="D33" s="140"/>
      <c r="E33" s="146"/>
      <c r="F33" s="140"/>
      <c r="G33" s="140"/>
      <c r="H33" s="140"/>
      <c r="I33" s="140"/>
      <c r="J33" s="140"/>
      <c r="K33" s="141"/>
      <c r="L33" s="143"/>
      <c r="M33" s="147"/>
      <c r="N33" s="145"/>
      <c r="O33" s="99"/>
    </row>
    <row r="34" spans="1:15" s="47" customFormat="1" ht="29.25" thickBot="1">
      <c r="A34" s="64"/>
      <c r="B34" s="142" t="s">
        <v>141</v>
      </c>
      <c r="C34" s="140"/>
      <c r="D34" s="140"/>
      <c r="E34" s="146"/>
      <c r="F34" s="140"/>
      <c r="G34" s="140"/>
      <c r="H34" s="140"/>
      <c r="I34" s="140"/>
      <c r="J34" s="140"/>
      <c r="K34" s="141" t="s">
        <v>154</v>
      </c>
      <c r="L34" s="211">
        <f>IF(SUM(L35:M37)=0,0,MAX(L35:M37))</f>
        <v>0</v>
      </c>
      <c r="M34" s="212"/>
      <c r="N34" s="145"/>
      <c r="O34" s="48" t="s">
        <v>210</v>
      </c>
    </row>
    <row r="35" spans="1:15" s="47" customFormat="1" ht="28.5">
      <c r="A35" s="64"/>
      <c r="B35" s="140"/>
      <c r="C35" s="141" t="s">
        <v>292</v>
      </c>
      <c r="D35" s="163">
        <f>M19</f>
        <v>0</v>
      </c>
      <c r="E35" s="146" t="s">
        <v>239</v>
      </c>
      <c r="F35" s="163">
        <f>I19</f>
        <v>0</v>
      </c>
      <c r="G35" s="140" t="s">
        <v>226</v>
      </c>
      <c r="H35" s="140"/>
      <c r="I35" s="140"/>
      <c r="J35" s="140"/>
      <c r="K35" s="141" t="s">
        <v>138</v>
      </c>
      <c r="L35" s="213" t="str">
        <f>IFERROR((M19/I19)-1,"")</f>
        <v/>
      </c>
      <c r="M35" s="213"/>
      <c r="N35" s="145"/>
      <c r="O35" s="48" t="s">
        <v>209</v>
      </c>
    </row>
    <row r="36" spans="1:15" s="47" customFormat="1" ht="28.5">
      <c r="A36" s="64"/>
      <c r="B36" s="140"/>
      <c r="C36" s="141" t="s">
        <v>294</v>
      </c>
      <c r="D36" s="164">
        <f>M20</f>
        <v>0</v>
      </c>
      <c r="E36" s="146" t="s">
        <v>240</v>
      </c>
      <c r="F36" s="164">
        <f>I20</f>
        <v>0</v>
      </c>
      <c r="G36" s="140" t="s">
        <v>226</v>
      </c>
      <c r="H36" s="140"/>
      <c r="I36" s="140"/>
      <c r="J36" s="140"/>
      <c r="K36" s="141" t="s">
        <v>139</v>
      </c>
      <c r="L36" s="234" t="str">
        <f>IFERROR((M20/I20)-1,"")</f>
        <v/>
      </c>
      <c r="M36" s="234"/>
      <c r="N36" s="145"/>
      <c r="O36" s="48" t="s">
        <v>209</v>
      </c>
    </row>
    <row r="37" spans="1:15" s="47" customFormat="1" ht="28.5">
      <c r="A37" s="64"/>
      <c r="B37" s="140"/>
      <c r="C37" s="141" t="s">
        <v>293</v>
      </c>
      <c r="D37" s="163">
        <f>M21</f>
        <v>0</v>
      </c>
      <c r="E37" s="146" t="s">
        <v>241</v>
      </c>
      <c r="F37" s="163">
        <f>I21</f>
        <v>0</v>
      </c>
      <c r="G37" s="140" t="s">
        <v>226</v>
      </c>
      <c r="H37" s="140"/>
      <c r="I37" s="140"/>
      <c r="J37" s="140"/>
      <c r="K37" s="141" t="s">
        <v>140</v>
      </c>
      <c r="L37" s="234" t="str">
        <f>IFERROR((M21/I21)-1,"")</f>
        <v/>
      </c>
      <c r="M37" s="234"/>
      <c r="N37" s="145"/>
      <c r="O37" s="48" t="s">
        <v>209</v>
      </c>
    </row>
    <row r="38" spans="1:15" s="47" customFormat="1">
      <c r="A38" s="64"/>
      <c r="B38" s="140"/>
      <c r="C38" s="140"/>
      <c r="D38" s="140"/>
      <c r="E38" s="146"/>
      <c r="F38" s="140"/>
      <c r="G38" s="140"/>
      <c r="H38" s="140"/>
      <c r="I38" s="140"/>
      <c r="J38" s="140"/>
      <c r="K38" s="141"/>
      <c r="L38" s="141"/>
      <c r="M38" s="141"/>
      <c r="N38" s="145"/>
      <c r="O38" s="48"/>
    </row>
    <row r="39" spans="1:15" s="47" customFormat="1" ht="21.75" thickBot="1">
      <c r="A39" s="64"/>
      <c r="B39" s="142" t="s">
        <v>227</v>
      </c>
      <c r="C39" s="148"/>
      <c r="D39" s="148"/>
      <c r="E39" s="149"/>
      <c r="F39" s="148"/>
      <c r="G39" s="148"/>
      <c r="H39" s="140"/>
      <c r="I39" s="140"/>
      <c r="J39" s="140"/>
      <c r="K39" s="141"/>
      <c r="L39" s="140"/>
      <c r="M39" s="144"/>
      <c r="N39" s="145"/>
      <c r="O39" s="48"/>
    </row>
    <row r="40" spans="1:15" s="47" customFormat="1" ht="17.25" customHeight="1">
      <c r="A40" s="64"/>
      <c r="B40" s="140"/>
      <c r="C40" s="150" t="s">
        <v>228</v>
      </c>
      <c r="D40" s="163">
        <f>IF(I25&lt;0,0,M25)</f>
        <v>0</v>
      </c>
      <c r="E40" s="149" t="s">
        <v>242</v>
      </c>
      <c r="F40" s="163">
        <f>IF(I25&lt;0,0,I25)</f>
        <v>0</v>
      </c>
      <c r="G40" s="140" t="s">
        <v>226</v>
      </c>
      <c r="H40" s="140"/>
      <c r="I40" s="140"/>
      <c r="J40" s="140"/>
      <c r="K40" s="216" t="s">
        <v>153</v>
      </c>
      <c r="L40" s="217">
        <f>IF(M25=0,0,IF(I25&lt;0,(D42/G42)-1,(D40/F40)-1))</f>
        <v>0</v>
      </c>
      <c r="M40" s="218"/>
      <c r="N40" s="145"/>
      <c r="O40" s="48"/>
    </row>
    <row r="41" spans="1:15" s="136" customFormat="1" ht="15" thickBot="1">
      <c r="A41" s="64"/>
      <c r="B41" s="140"/>
      <c r="C41" s="148" t="s">
        <v>282</v>
      </c>
      <c r="D41" s="140"/>
      <c r="E41" s="140"/>
      <c r="F41" s="140"/>
      <c r="G41" s="140"/>
      <c r="H41" s="140"/>
      <c r="I41" s="140"/>
      <c r="J41" s="140"/>
      <c r="K41" s="216"/>
      <c r="L41" s="219"/>
      <c r="M41" s="220"/>
      <c r="N41" s="145"/>
      <c r="O41" s="48"/>
    </row>
    <row r="42" spans="1:15" s="136" customFormat="1" ht="17.25" customHeight="1">
      <c r="A42" s="64"/>
      <c r="B42" s="140"/>
      <c r="C42" s="141" t="s">
        <v>284</v>
      </c>
      <c r="D42" s="163">
        <f>IF(I25&lt;0,L45,0)</f>
        <v>0</v>
      </c>
      <c r="E42" s="215" t="s">
        <v>283</v>
      </c>
      <c r="F42" s="215"/>
      <c r="G42" s="221">
        <f>IF(I25&lt;0,ABS(I25),0)</f>
        <v>0</v>
      </c>
      <c r="H42" s="221"/>
      <c r="I42" s="140" t="s">
        <v>226</v>
      </c>
      <c r="J42" s="140"/>
      <c r="K42" s="141"/>
      <c r="L42" s="141"/>
      <c r="M42" s="141"/>
      <c r="N42" s="145"/>
      <c r="O42" s="48"/>
    </row>
    <row r="43" spans="1:15" s="47" customFormat="1">
      <c r="A43" s="64"/>
      <c r="B43" s="140"/>
      <c r="C43" s="150"/>
      <c r="D43" s="148"/>
      <c r="E43" s="149"/>
      <c r="F43" s="148"/>
      <c r="G43" s="140"/>
      <c r="H43" s="140"/>
      <c r="I43" s="140"/>
      <c r="J43" s="140"/>
      <c r="K43" s="141"/>
      <c r="L43" s="141"/>
      <c r="M43" s="141"/>
      <c r="N43" s="145"/>
      <c r="O43" s="48"/>
    </row>
    <row r="44" spans="1:15" s="47" customFormat="1" ht="21.75" thickBot="1">
      <c r="A44" s="64"/>
      <c r="B44" s="142" t="s">
        <v>233</v>
      </c>
      <c r="C44" s="148"/>
      <c r="D44" s="148"/>
      <c r="E44" s="149"/>
      <c r="F44" s="148"/>
      <c r="G44" s="148"/>
      <c r="H44" s="140"/>
      <c r="I44" s="140"/>
      <c r="J44" s="140"/>
      <c r="K44" s="141"/>
      <c r="L44" s="140"/>
      <c r="M44" s="144"/>
      <c r="N44" s="145"/>
      <c r="O44" s="48"/>
    </row>
    <row r="45" spans="1:15" s="47" customFormat="1" ht="29.25" thickBot="1">
      <c r="A45" s="64"/>
      <c r="B45" s="140"/>
      <c r="C45" s="150" t="s">
        <v>232</v>
      </c>
      <c r="D45" s="163">
        <f>M25</f>
        <v>0</v>
      </c>
      <c r="E45" s="149" t="s">
        <v>243</v>
      </c>
      <c r="F45" s="163">
        <f>I25</f>
        <v>0</v>
      </c>
      <c r="G45" s="140" t="s">
        <v>231</v>
      </c>
      <c r="H45" s="140"/>
      <c r="I45" s="140"/>
      <c r="J45" s="140"/>
      <c r="K45" s="141" t="s">
        <v>155</v>
      </c>
      <c r="L45" s="235">
        <f>(M25-I25)</f>
        <v>0</v>
      </c>
      <c r="M45" s="236"/>
      <c r="N45" s="145"/>
      <c r="O45" s="48" t="s">
        <v>209</v>
      </c>
    </row>
    <row r="46" spans="1:15" s="66" customFormat="1" ht="13.5">
      <c r="A46" s="96"/>
      <c r="B46" s="140"/>
      <c r="C46" s="148"/>
      <c r="D46" s="148"/>
      <c r="E46" s="148"/>
      <c r="F46" s="148"/>
      <c r="G46" s="148"/>
      <c r="H46" s="140"/>
      <c r="I46" s="140"/>
      <c r="J46" s="140"/>
      <c r="K46" s="141"/>
      <c r="L46" s="140"/>
      <c r="M46" s="147"/>
      <c r="N46" s="145"/>
      <c r="O46" s="99"/>
    </row>
    <row r="47" spans="1:15" s="47" customFormat="1" ht="21">
      <c r="A47" s="64"/>
      <c r="B47" s="140" t="s">
        <v>286</v>
      </c>
      <c r="C47" s="148"/>
      <c r="D47" s="148"/>
      <c r="E47" s="148"/>
      <c r="F47" s="148"/>
      <c r="G47" s="148"/>
      <c r="H47" s="140"/>
      <c r="I47" s="140"/>
      <c r="J47" s="140"/>
      <c r="K47" s="141"/>
      <c r="L47" s="140"/>
      <c r="M47" s="144"/>
      <c r="N47" s="145"/>
      <c r="O47" s="48"/>
    </row>
    <row r="48" spans="1:15" s="47" customFormat="1" ht="28.5" customHeight="1">
      <c r="A48" s="64"/>
      <c r="B48" s="140"/>
      <c r="C48" s="216" t="s">
        <v>287</v>
      </c>
      <c r="D48" s="216"/>
      <c r="E48" s="216"/>
      <c r="F48" s="216"/>
      <c r="G48" s="240" t="str">
        <f>M9</f>
        <v/>
      </c>
      <c r="H48" s="240"/>
      <c r="I48" s="140" t="s">
        <v>236</v>
      </c>
      <c r="J48" s="140"/>
      <c r="K48" s="141" t="s">
        <v>144</v>
      </c>
      <c r="L48" s="214">
        <f>IFERROR(500000*M9,0)</f>
        <v>0</v>
      </c>
      <c r="M48" s="214"/>
      <c r="N48" s="145"/>
      <c r="O48" s="48" t="s">
        <v>209</v>
      </c>
    </row>
    <row r="49" spans="1:15" s="47" customFormat="1" ht="15" thickBot="1">
      <c r="A49" s="64"/>
      <c r="B49" s="140"/>
      <c r="C49" s="140" t="s">
        <v>235</v>
      </c>
      <c r="D49" s="140"/>
      <c r="E49" s="140"/>
      <c r="F49" s="140"/>
      <c r="G49" s="140"/>
      <c r="H49" s="140"/>
      <c r="I49" s="140"/>
      <c r="J49" s="140"/>
      <c r="K49" s="140"/>
      <c r="L49" s="140"/>
      <c r="M49" s="140"/>
      <c r="N49" s="145"/>
      <c r="O49" s="48"/>
    </row>
    <row r="50" spans="1:15" s="47" customFormat="1" ht="29.25" thickBot="1">
      <c r="A50" s="64"/>
      <c r="B50" s="140"/>
      <c r="C50" s="141" t="s">
        <v>237</v>
      </c>
      <c r="D50" s="163">
        <f>IF(AND(M9&lt;&gt;"",M25&lt;&gt;0),M25,0)</f>
        <v>0</v>
      </c>
      <c r="E50" s="146" t="s">
        <v>285</v>
      </c>
      <c r="F50" s="151">
        <f>L48</f>
        <v>0</v>
      </c>
      <c r="G50" s="140" t="s">
        <v>226</v>
      </c>
      <c r="H50" s="140"/>
      <c r="I50" s="140"/>
      <c r="J50" s="140"/>
      <c r="K50" s="141" t="s">
        <v>156</v>
      </c>
      <c r="L50" s="211">
        <f>IFERROR((M25/L48)-1,0)</f>
        <v>0</v>
      </c>
      <c r="M50" s="212"/>
      <c r="N50" s="145"/>
      <c r="O50" s="48" t="s">
        <v>209</v>
      </c>
    </row>
    <row r="51" spans="1:15" s="100" customFormat="1" ht="12.75" thickBot="1">
      <c r="A51" s="103"/>
      <c r="B51" s="104"/>
      <c r="C51" s="105"/>
      <c r="D51" s="105"/>
      <c r="E51" s="105"/>
      <c r="F51" s="105"/>
      <c r="G51" s="105"/>
      <c r="H51" s="106"/>
      <c r="I51" s="104"/>
      <c r="J51" s="104"/>
      <c r="K51" s="104"/>
      <c r="L51" s="107"/>
      <c r="M51" s="108"/>
      <c r="N51" s="109"/>
      <c r="O51" s="101"/>
    </row>
    <row r="52" spans="1:15" s="47" customFormat="1">
      <c r="A52" s="59"/>
      <c r="B52" s="46"/>
      <c r="C52" s="46"/>
      <c r="D52" s="46"/>
      <c r="E52" s="46"/>
      <c r="F52" s="46"/>
      <c r="G52" s="46"/>
      <c r="O52" s="62"/>
    </row>
    <row r="53" spans="1:15" ht="28.5">
      <c r="I53" s="87" t="s">
        <v>161</v>
      </c>
      <c r="J53" s="87"/>
      <c r="K53" s="87"/>
      <c r="L53" s="87"/>
      <c r="M53" s="87" t="s">
        <v>163</v>
      </c>
      <c r="O53" s="48" t="s">
        <v>209</v>
      </c>
    </row>
    <row r="54" spans="1:15" ht="28.5">
      <c r="A54" s="201" t="s">
        <v>207</v>
      </c>
      <c r="B54" s="201"/>
      <c r="C54" s="195" t="s">
        <v>260</v>
      </c>
      <c r="D54" s="195"/>
      <c r="E54" s="195"/>
      <c r="F54" s="195"/>
      <c r="G54" s="195"/>
      <c r="I54" s="160"/>
      <c r="J54" s="152"/>
      <c r="K54" s="138" t="s">
        <v>104</v>
      </c>
      <c r="L54" s="138"/>
      <c r="M54" s="165"/>
      <c r="N54" s="152"/>
      <c r="O54" s="48" t="s">
        <v>209</v>
      </c>
    </row>
    <row r="55" spans="1:15" ht="28.5">
      <c r="A55" s="201"/>
      <c r="B55" s="201"/>
      <c r="C55" s="195" t="s">
        <v>259</v>
      </c>
      <c r="D55" s="195"/>
      <c r="E55" s="195"/>
      <c r="F55" s="195"/>
      <c r="G55" s="195"/>
      <c r="H55" s="58"/>
      <c r="I55" s="160"/>
      <c r="J55" s="153"/>
      <c r="K55" s="153"/>
      <c r="L55" s="153"/>
      <c r="M55" s="152"/>
      <c r="N55" s="152"/>
      <c r="O55" s="48" t="s">
        <v>209</v>
      </c>
    </row>
    <row r="56" spans="1:15" ht="28.5">
      <c r="A56" s="201"/>
      <c r="B56" s="201"/>
      <c r="C56" s="195" t="s">
        <v>258</v>
      </c>
      <c r="D56" s="195"/>
      <c r="E56" s="195"/>
      <c r="F56" s="195"/>
      <c r="G56" s="195"/>
      <c r="H56" s="58"/>
      <c r="I56" s="160"/>
      <c r="J56" s="153"/>
      <c r="K56" s="138" t="s">
        <v>104</v>
      </c>
      <c r="L56" s="138"/>
      <c r="M56" s="165"/>
      <c r="N56" s="152"/>
      <c r="O56" s="48" t="s">
        <v>209</v>
      </c>
    </row>
    <row r="57" spans="1:15" ht="28.5">
      <c r="A57" s="201"/>
      <c r="B57" s="201"/>
      <c r="C57" s="195" t="s">
        <v>257</v>
      </c>
      <c r="D57" s="195"/>
      <c r="E57" s="195"/>
      <c r="F57" s="195"/>
      <c r="G57" s="195"/>
      <c r="H57" s="58"/>
      <c r="I57" s="160"/>
      <c r="J57" s="153"/>
      <c r="K57" s="153"/>
      <c r="L57" s="153"/>
      <c r="M57" s="152"/>
      <c r="N57" s="152"/>
      <c r="O57" s="48" t="s">
        <v>209</v>
      </c>
    </row>
    <row r="58" spans="1:15" ht="28.5">
      <c r="A58" s="201"/>
      <c r="B58" s="201"/>
      <c r="C58" s="195" t="s">
        <v>256</v>
      </c>
      <c r="D58" s="195"/>
      <c r="E58" s="195"/>
      <c r="F58" s="195"/>
      <c r="G58" s="195"/>
      <c r="H58" s="58"/>
      <c r="I58" s="160"/>
      <c r="J58" s="153"/>
      <c r="K58" s="153"/>
      <c r="L58" s="153"/>
      <c r="M58" s="152"/>
      <c r="N58" s="152"/>
      <c r="O58" s="48" t="s">
        <v>209</v>
      </c>
    </row>
    <row r="59" spans="1:15" ht="28.5">
      <c r="A59" s="201"/>
      <c r="B59" s="201"/>
      <c r="C59" s="195" t="s">
        <v>245</v>
      </c>
      <c r="D59" s="195"/>
      <c r="E59" s="195"/>
      <c r="F59" s="195"/>
      <c r="G59" s="195"/>
      <c r="H59" s="58"/>
      <c r="I59" s="160"/>
      <c r="J59" s="153"/>
      <c r="K59" s="153"/>
      <c r="L59" s="153"/>
      <c r="M59" s="152"/>
      <c r="N59" s="152"/>
      <c r="O59" s="48" t="s">
        <v>209</v>
      </c>
    </row>
    <row r="60" spans="1:15" ht="28.5">
      <c r="I60" s="154" t="s">
        <v>160</v>
      </c>
      <c r="J60" s="154"/>
      <c r="K60" s="154"/>
      <c r="L60" s="154"/>
      <c r="M60" s="154" t="s">
        <v>163</v>
      </c>
      <c r="N60" s="152"/>
      <c r="O60" s="48" t="s">
        <v>209</v>
      </c>
    </row>
    <row r="61" spans="1:15" ht="28.5">
      <c r="A61" s="201" t="s">
        <v>214</v>
      </c>
      <c r="B61" s="201"/>
      <c r="C61" s="195" t="s">
        <v>246</v>
      </c>
      <c r="D61" s="195"/>
      <c r="E61" s="195"/>
      <c r="F61" s="195"/>
      <c r="G61" s="195"/>
      <c r="I61" s="160"/>
      <c r="J61" s="152"/>
      <c r="K61" s="152"/>
      <c r="L61" s="152"/>
      <c r="M61" s="155"/>
      <c r="N61" s="152"/>
      <c r="O61" s="48" t="s">
        <v>209</v>
      </c>
    </row>
    <row r="62" spans="1:15" ht="28.5">
      <c r="A62" s="201"/>
      <c r="B62" s="201"/>
      <c r="C62" s="195" t="s">
        <v>247</v>
      </c>
      <c r="D62" s="195"/>
      <c r="E62" s="195"/>
      <c r="F62" s="195"/>
      <c r="G62" s="195"/>
      <c r="I62" s="156"/>
      <c r="J62" s="152"/>
      <c r="K62" s="152"/>
      <c r="L62" s="152"/>
      <c r="M62" s="155"/>
      <c r="N62" s="152"/>
      <c r="O62" s="48" t="s">
        <v>209</v>
      </c>
    </row>
    <row r="63" spans="1:15" ht="29.25" thickBot="1">
      <c r="A63" s="201"/>
      <c r="B63" s="201"/>
      <c r="C63" s="195" t="s">
        <v>255</v>
      </c>
      <c r="D63" s="195"/>
      <c r="E63" s="195"/>
      <c r="F63" s="195"/>
      <c r="G63" s="195"/>
      <c r="H63" s="94" t="s">
        <v>244</v>
      </c>
      <c r="I63" s="174"/>
      <c r="J63" s="180" t="s">
        <v>103</v>
      </c>
      <c r="K63" s="138" t="s">
        <v>104</v>
      </c>
      <c r="L63" s="157" t="s">
        <v>288</v>
      </c>
      <c r="M63" s="175"/>
      <c r="N63" s="180" t="s">
        <v>103</v>
      </c>
      <c r="O63" s="48" t="s">
        <v>209</v>
      </c>
    </row>
    <row r="64" spans="1:15" ht="29.25" thickBot="1">
      <c r="A64" s="41"/>
      <c r="B64" s="41"/>
      <c r="C64" s="46"/>
      <c r="D64" s="46"/>
      <c r="E64" s="46"/>
      <c r="F64" s="46"/>
      <c r="G64" s="46"/>
      <c r="I64" s="153"/>
      <c r="J64" s="153"/>
      <c r="K64" s="158"/>
      <c r="L64" s="159" t="s">
        <v>289</v>
      </c>
      <c r="M64" s="166">
        <f>IF(M63="",0,IFERROR(((M63/I63)-1)*-1,0))</f>
        <v>0</v>
      </c>
      <c r="N64" s="153"/>
      <c r="O64" s="48" t="s">
        <v>209</v>
      </c>
    </row>
    <row r="65" spans="1:15" ht="28.5">
      <c r="I65" s="154" t="s">
        <v>160</v>
      </c>
      <c r="J65" s="154"/>
      <c r="K65" s="154"/>
      <c r="L65" s="154"/>
      <c r="M65" s="154"/>
      <c r="N65" s="152"/>
      <c r="O65" s="48" t="s">
        <v>209</v>
      </c>
    </row>
    <row r="66" spans="1:15" ht="28.5">
      <c r="A66" s="197" t="s">
        <v>215</v>
      </c>
      <c r="B66" s="197"/>
      <c r="C66" s="195" t="s">
        <v>248</v>
      </c>
      <c r="D66" s="195"/>
      <c r="E66" s="195"/>
      <c r="F66" s="195"/>
      <c r="G66" s="195"/>
      <c r="I66" s="160"/>
      <c r="J66" s="152"/>
      <c r="K66" s="152"/>
      <c r="L66" s="152"/>
      <c r="M66" s="155"/>
      <c r="N66" s="152"/>
      <c r="O66" s="48" t="s">
        <v>209</v>
      </c>
    </row>
    <row r="67" spans="1:15" ht="28.5">
      <c r="A67" s="197"/>
      <c r="B67" s="197"/>
      <c r="C67" s="195" t="s">
        <v>249</v>
      </c>
      <c r="D67" s="195"/>
      <c r="E67" s="195"/>
      <c r="F67" s="195"/>
      <c r="G67" s="195"/>
      <c r="I67" s="160"/>
      <c r="J67" s="152"/>
      <c r="K67" s="152"/>
      <c r="L67" s="152"/>
      <c r="M67" s="155"/>
      <c r="N67" s="152"/>
      <c r="O67" s="48" t="s">
        <v>209</v>
      </c>
    </row>
    <row r="68" spans="1:15" ht="28.5">
      <c r="A68" s="197"/>
      <c r="B68" s="197"/>
      <c r="C68" s="195" t="s">
        <v>250</v>
      </c>
      <c r="D68" s="195"/>
      <c r="E68" s="195"/>
      <c r="F68" s="195"/>
      <c r="G68" s="195"/>
      <c r="I68" s="160"/>
      <c r="J68" s="152"/>
      <c r="K68" s="152"/>
      <c r="L68" s="152"/>
      <c r="M68" s="155"/>
      <c r="N68" s="152"/>
      <c r="O68" s="48" t="s">
        <v>209</v>
      </c>
    </row>
    <row r="69" spans="1:15" ht="18.75" customHeight="1">
      <c r="A69" s="45"/>
      <c r="B69" s="45"/>
      <c r="I69" s="154" t="s">
        <v>160</v>
      </c>
      <c r="J69" s="154"/>
      <c r="K69" s="154"/>
      <c r="L69" s="154"/>
      <c r="M69" s="154" t="s">
        <v>163</v>
      </c>
      <c r="N69" s="152"/>
      <c r="O69" s="48" t="s">
        <v>209</v>
      </c>
    </row>
    <row r="70" spans="1:15" ht="42.75" customHeight="1">
      <c r="A70" s="197" t="s">
        <v>216</v>
      </c>
      <c r="B70" s="197"/>
      <c r="C70" s="195" t="s">
        <v>298</v>
      </c>
      <c r="D70" s="195"/>
      <c r="E70" s="195"/>
      <c r="F70" s="195"/>
      <c r="G70" s="195"/>
      <c r="I70" s="160"/>
      <c r="J70" s="152"/>
      <c r="K70" s="152"/>
      <c r="L70" s="152"/>
      <c r="M70" s="155"/>
      <c r="N70" s="152"/>
      <c r="O70" s="48" t="s">
        <v>209</v>
      </c>
    </row>
    <row r="71" spans="1:15" ht="28.5">
      <c r="A71" s="197"/>
      <c r="B71" s="197"/>
      <c r="C71" s="195" t="s">
        <v>251</v>
      </c>
      <c r="D71" s="195"/>
      <c r="E71" s="195"/>
      <c r="F71" s="195"/>
      <c r="G71" s="195"/>
      <c r="I71" s="160"/>
      <c r="J71" s="152"/>
      <c r="K71" s="138" t="s">
        <v>104</v>
      </c>
      <c r="L71" s="138"/>
      <c r="M71" s="160"/>
      <c r="N71" s="152"/>
      <c r="O71" s="48" t="s">
        <v>209</v>
      </c>
    </row>
    <row r="72" spans="1:15" ht="18.75" customHeight="1">
      <c r="A72" s="45"/>
      <c r="B72" s="45"/>
      <c r="I72" s="154" t="s">
        <v>160</v>
      </c>
      <c r="J72" s="152"/>
      <c r="K72" s="152"/>
      <c r="L72" s="152"/>
      <c r="M72" s="155"/>
      <c r="N72" s="152"/>
      <c r="O72" s="48" t="s">
        <v>209</v>
      </c>
    </row>
    <row r="73" spans="1:15" ht="41.45" customHeight="1">
      <c r="A73" s="193" t="s">
        <v>217</v>
      </c>
      <c r="B73" s="194"/>
      <c r="C73" s="195" t="s">
        <v>252</v>
      </c>
      <c r="D73" s="195"/>
      <c r="E73" s="195"/>
      <c r="F73" s="195"/>
      <c r="G73" s="195"/>
      <c r="I73" s="160"/>
      <c r="J73" s="152"/>
      <c r="K73" s="152"/>
      <c r="L73" s="152"/>
      <c r="M73" s="155"/>
      <c r="N73" s="152"/>
      <c r="O73" s="48" t="s">
        <v>210</v>
      </c>
    </row>
    <row r="74" spans="1:15" ht="18.75" customHeight="1">
      <c r="I74" s="154" t="s">
        <v>160</v>
      </c>
      <c r="J74" s="154"/>
      <c r="K74" s="154"/>
      <c r="L74" s="154"/>
      <c r="M74" s="154"/>
      <c r="N74" s="152"/>
      <c r="O74" s="48" t="s">
        <v>209</v>
      </c>
    </row>
    <row r="75" spans="1:15" ht="28.5">
      <c r="A75" s="197" t="s">
        <v>218</v>
      </c>
      <c r="B75" s="197"/>
      <c r="C75" s="195" t="s">
        <v>253</v>
      </c>
      <c r="D75" s="195"/>
      <c r="E75" s="195"/>
      <c r="F75" s="195"/>
      <c r="G75" s="195"/>
      <c r="I75" s="160"/>
      <c r="J75" s="152"/>
      <c r="K75" s="152"/>
      <c r="L75" s="152"/>
      <c r="M75" s="155"/>
      <c r="N75" s="152"/>
      <c r="O75" s="48" t="s">
        <v>209</v>
      </c>
    </row>
    <row r="76" spans="1:15">
      <c r="I76" s="155"/>
      <c r="J76" s="152"/>
      <c r="K76" s="152"/>
      <c r="L76" s="152"/>
      <c r="M76" s="155"/>
      <c r="N76" s="152"/>
      <c r="O76" s="49" t="s">
        <v>209</v>
      </c>
    </row>
    <row r="77" spans="1:15">
      <c r="O77" s="49" t="s">
        <v>209</v>
      </c>
    </row>
    <row r="78" spans="1:15">
      <c r="O78" s="49" t="s">
        <v>209</v>
      </c>
    </row>
    <row r="79" spans="1:15">
      <c r="O79" s="49" t="s">
        <v>209</v>
      </c>
    </row>
    <row r="80" spans="1:15">
      <c r="O80" s="49" t="s">
        <v>209</v>
      </c>
    </row>
    <row r="81" spans="1:15" ht="15" thickBot="1">
      <c r="O81" s="49" t="s">
        <v>209</v>
      </c>
    </row>
    <row r="82" spans="1:15">
      <c r="A82" s="67"/>
      <c r="B82" s="68"/>
      <c r="C82" s="68"/>
      <c r="D82" s="68"/>
      <c r="E82" s="68"/>
      <c r="F82" s="68"/>
      <c r="G82" s="68"/>
      <c r="H82" s="69"/>
      <c r="I82" s="69"/>
      <c r="J82" s="69"/>
      <c r="K82" s="69"/>
      <c r="L82" s="69"/>
      <c r="M82" s="69"/>
      <c r="N82" s="70"/>
      <c r="O82" s="49" t="s">
        <v>209</v>
      </c>
    </row>
    <row r="83" spans="1:15" ht="16.5">
      <c r="A83" s="71"/>
      <c r="B83" s="86" t="s">
        <v>158</v>
      </c>
      <c r="C83" s="65"/>
      <c r="D83" s="65"/>
      <c r="E83" s="65"/>
      <c r="F83" s="65"/>
      <c r="G83" s="65"/>
      <c r="H83" s="65"/>
      <c r="I83" s="65"/>
      <c r="K83" s="232" t="s">
        <v>150</v>
      </c>
      <c r="L83" s="232"/>
      <c r="M83" s="232"/>
      <c r="N83" s="233"/>
      <c r="O83" s="49" t="s">
        <v>209</v>
      </c>
    </row>
    <row r="84" spans="1:15" ht="28.5">
      <c r="A84" s="71"/>
      <c r="B84" s="93" t="s">
        <v>157</v>
      </c>
      <c r="H84" s="56"/>
      <c r="I84" s="56"/>
      <c r="J84" s="56"/>
      <c r="K84" s="56"/>
      <c r="L84" s="56"/>
      <c r="M84" s="56"/>
      <c r="N84" s="72"/>
      <c r="O84" s="48" t="s">
        <v>210</v>
      </c>
    </row>
    <row r="85" spans="1:15">
      <c r="A85" s="71"/>
      <c r="B85" s="65"/>
      <c r="C85" s="230" t="s">
        <v>146</v>
      </c>
      <c r="D85" s="230"/>
      <c r="E85" s="230"/>
      <c r="F85" s="230"/>
      <c r="G85" s="230"/>
      <c r="H85" s="231"/>
      <c r="I85" s="231"/>
      <c r="J85" s="231"/>
      <c r="K85" s="231"/>
      <c r="L85" s="231"/>
      <c r="M85" s="231"/>
      <c r="N85" s="75"/>
      <c r="O85" s="49" t="s">
        <v>209</v>
      </c>
    </row>
    <row r="86" spans="1:15">
      <c r="A86" s="71"/>
      <c r="B86" s="65"/>
      <c r="C86" s="73"/>
      <c r="D86" s="73"/>
      <c r="E86" s="73"/>
      <c r="F86" s="73"/>
      <c r="G86" s="73"/>
      <c r="H86" s="74"/>
      <c r="I86" s="3" t="s">
        <v>93</v>
      </c>
      <c r="M86" s="3" t="s">
        <v>159</v>
      </c>
      <c r="N86" s="75"/>
      <c r="O86" s="49" t="s">
        <v>209</v>
      </c>
    </row>
    <row r="87" spans="1:15" ht="21">
      <c r="A87" s="71"/>
      <c r="C87" s="222" t="s">
        <v>147</v>
      </c>
      <c r="D87" s="222"/>
      <c r="E87" s="222"/>
      <c r="F87" s="222"/>
      <c r="G87" s="222"/>
      <c r="I87" s="167"/>
      <c r="J87" s="140" t="s">
        <v>102</v>
      </c>
      <c r="K87" s="138" t="s">
        <v>104</v>
      </c>
      <c r="L87" s="138"/>
      <c r="M87" s="168"/>
      <c r="N87" s="76" t="s">
        <v>102</v>
      </c>
      <c r="O87" s="49" t="s">
        <v>209</v>
      </c>
    </row>
    <row r="88" spans="1:15" ht="21">
      <c r="A88" s="71"/>
      <c r="C88" s="222" t="s">
        <v>148</v>
      </c>
      <c r="D88" s="222"/>
      <c r="E88" s="222"/>
      <c r="F88" s="222"/>
      <c r="G88" s="222"/>
      <c r="I88" s="167"/>
      <c r="J88" s="140" t="s">
        <v>102</v>
      </c>
      <c r="K88" s="138" t="s">
        <v>104</v>
      </c>
      <c r="L88" s="138"/>
      <c r="M88" s="168"/>
      <c r="N88" s="76" t="s">
        <v>102</v>
      </c>
      <c r="O88" s="49" t="s">
        <v>209</v>
      </c>
    </row>
    <row r="89" spans="1:15" ht="21">
      <c r="A89" s="71"/>
      <c r="C89" s="222" t="s">
        <v>149</v>
      </c>
      <c r="D89" s="222"/>
      <c r="E89" s="222"/>
      <c r="F89" s="222"/>
      <c r="G89" s="222"/>
      <c r="I89" s="167"/>
      <c r="J89" s="140" t="s">
        <v>102</v>
      </c>
      <c r="K89" s="138" t="s">
        <v>104</v>
      </c>
      <c r="L89" s="138"/>
      <c r="M89" s="168"/>
      <c r="N89" s="76" t="s">
        <v>102</v>
      </c>
      <c r="O89" s="49" t="s">
        <v>209</v>
      </c>
    </row>
    <row r="90" spans="1:15" ht="21.75" thickBot="1">
      <c r="A90" s="77"/>
      <c r="B90" s="78"/>
      <c r="C90" s="79"/>
      <c r="D90" s="79"/>
      <c r="E90" s="79"/>
      <c r="F90" s="79"/>
      <c r="G90" s="79"/>
      <c r="H90" s="80"/>
      <c r="I90" s="81"/>
      <c r="J90" s="82"/>
      <c r="K90" s="83"/>
      <c r="L90" s="83"/>
      <c r="M90" s="84"/>
      <c r="N90" s="85"/>
      <c r="O90" s="49" t="s">
        <v>209</v>
      </c>
    </row>
  </sheetData>
  <sheetProtection algorithmName="SHA-512" hashValue="x79A1vDsWugR4ZXHnB0InYhWgWVusCtZBj8ehztlWnxA6f25DmEPt+dowa7prN2+g1MHsYotUq0lJgdh9AyW5g==" saltValue="RaIQd43e+LFv/GMIPZJMVQ==" spinCount="100000" sheet="1" selectLockedCells="1"/>
  <dataConsolidate/>
  <mergeCells count="77">
    <mergeCell ref="G6:N6"/>
    <mergeCell ref="C89:G89"/>
    <mergeCell ref="G9:I9"/>
    <mergeCell ref="G48:H48"/>
    <mergeCell ref="C48:F48"/>
    <mergeCell ref="C19:G19"/>
    <mergeCell ref="C20:G20"/>
    <mergeCell ref="C21:G21"/>
    <mergeCell ref="C22:G22"/>
    <mergeCell ref="C23:G23"/>
    <mergeCell ref="C13:G13"/>
    <mergeCell ref="C15:G15"/>
    <mergeCell ref="C16:G16"/>
    <mergeCell ref="C17:G17"/>
    <mergeCell ref="C63:G63"/>
    <mergeCell ref="C87:G87"/>
    <mergeCell ref="C88:G88"/>
    <mergeCell ref="A1:G1"/>
    <mergeCell ref="C7:F7"/>
    <mergeCell ref="C8:F8"/>
    <mergeCell ref="G3:N3"/>
    <mergeCell ref="G4:N4"/>
    <mergeCell ref="G5:N5"/>
    <mergeCell ref="G7:N7"/>
    <mergeCell ref="G8:N8"/>
    <mergeCell ref="C85:M85"/>
    <mergeCell ref="K83:N83"/>
    <mergeCell ref="L36:M36"/>
    <mergeCell ref="L37:M37"/>
    <mergeCell ref="L45:M45"/>
    <mergeCell ref="C6:F6"/>
    <mergeCell ref="C75:G75"/>
    <mergeCell ref="C73:G73"/>
    <mergeCell ref="G42:H42"/>
    <mergeCell ref="C70:G70"/>
    <mergeCell ref="C71:G71"/>
    <mergeCell ref="C62:G62"/>
    <mergeCell ref="C66:G66"/>
    <mergeCell ref="J9:L9"/>
    <mergeCell ref="C10:F10"/>
    <mergeCell ref="G10:N10"/>
    <mergeCell ref="C24:G24"/>
    <mergeCell ref="C54:G54"/>
    <mergeCell ref="L30:M30"/>
    <mergeCell ref="L32:M32"/>
    <mergeCell ref="L34:M34"/>
    <mergeCell ref="L35:M35"/>
    <mergeCell ref="C18:G18"/>
    <mergeCell ref="L48:M48"/>
    <mergeCell ref="L50:M50"/>
    <mergeCell ref="E42:F42"/>
    <mergeCell ref="K40:K41"/>
    <mergeCell ref="L40:M41"/>
    <mergeCell ref="A75:B75"/>
    <mergeCell ref="B15:B18"/>
    <mergeCell ref="B19:B21"/>
    <mergeCell ref="A54:B59"/>
    <mergeCell ref="A61:B63"/>
    <mergeCell ref="A66:B68"/>
    <mergeCell ref="A70:B71"/>
    <mergeCell ref="B22:B25"/>
    <mergeCell ref="A3:B10"/>
    <mergeCell ref="A15:A25"/>
    <mergeCell ref="A73:B73"/>
    <mergeCell ref="C56:G56"/>
    <mergeCell ref="C57:G57"/>
    <mergeCell ref="C58:G58"/>
    <mergeCell ref="C59:G59"/>
    <mergeCell ref="C61:G61"/>
    <mergeCell ref="C25:G25"/>
    <mergeCell ref="C9:F9"/>
    <mergeCell ref="C55:G55"/>
    <mergeCell ref="C67:G67"/>
    <mergeCell ref="C68:G68"/>
    <mergeCell ref="C3:F3"/>
    <mergeCell ref="C4:F4"/>
    <mergeCell ref="C5:F5"/>
  </mergeCells>
  <phoneticPr fontId="2"/>
  <dataValidations count="6">
    <dataValidation type="whole" imeMode="halfAlpha" operator="greaterThanOrEqual" allowBlank="1" showInputMessage="1" showErrorMessage="1" error="数字で入力してください" prompt="数字で入力してください" sqref="I19:I21 M23 M19:M21 I23" xr:uid="{203A124A-6446-4F9B-BD2F-9F934C0DC11F}">
      <formula1>0</formula1>
    </dataValidation>
    <dataValidation type="whole" operator="greaterThanOrEqual" allowBlank="1" showInputMessage="1" showErrorMessage="1" error="数字で入力してください" prompt="数字で入力してください" sqref="I87:I89 M87:M89" xr:uid="{6B83E5EF-3A21-42A3-A2C9-DADD8E29AF5D}">
      <formula1>0</formula1>
    </dataValidation>
    <dataValidation type="whole" imeMode="halfAlpha" operator="greaterThanOrEqual" allowBlank="1" showInputMessage="1" showErrorMessage="1" error="数字で入力してください" prompt="数字で入力してください_x000a_（注意）_x000a_雇人費のみ入力してください_x000a_（専従者給与は含めないでください）" sqref="M24 I24" xr:uid="{B5989F08-8B32-44DF-B49E-5ACCB70E5EBA}">
      <formula1>0</formula1>
    </dataValidation>
    <dataValidation type="whole" imeMode="halfAlpha" operator="greaterThanOrEqual" allowBlank="1" showInputMessage="1" showErrorMessage="1" error="数字で入力してください" prompt="数字で入力してください_x000a_（注意）_x000a_雑収入のうち農業外収入は含めないでください。（農業関係の補助金は含みます）" sqref="M22 I22" xr:uid="{04679C7E-153B-485B-BD9D-97909D81D327}">
      <formula1>0</formula1>
    </dataValidation>
    <dataValidation type="whole" imeMode="halfAlpha" operator="greaterThanOrEqual" allowBlank="1" showInputMessage="1" showErrorMessage="1" error="数字で入力してください" prompt="数字で入力してください_x000a_単位は㎥で入力してください" sqref="I15:I17 M15:M17" xr:uid="{835AF3D9-FD00-4235-A05D-10263EE3D1E1}">
      <formula1>0</formula1>
    </dataValidation>
    <dataValidation imeMode="hiragana" allowBlank="1" showInputMessage="1" showErrorMessage="1" sqref="G3:N6" xr:uid="{26CE7A7D-A13F-44F3-81AA-FE35DDF6D3DF}"/>
  </dataValidations>
  <pageMargins left="0.70866141732283472" right="0.70866141732283472" top="0.74803149606299213" bottom="0.74803149606299213" header="0.31496062992125984" footer="0.31496062992125984"/>
  <pageSetup paperSize="9" scale="65" fitToHeight="0" orientation="portrait" blackAndWhite="1" r:id="rId1"/>
  <rowBreaks count="1" manualBreakCount="1">
    <brk id="52" max="13" man="1"/>
  </rowBreaks>
  <drawing r:id="rId2"/>
  <extLst>
    <ext xmlns:x14="http://schemas.microsoft.com/office/spreadsheetml/2009/9/main" uri="{CCE6A557-97BC-4b89-ADB6-D9C93CAAB3DF}">
      <x14:dataValidations xmlns:xm="http://schemas.microsoft.com/office/excel/2006/main" count="25">
        <x14:dataValidation type="list" allowBlank="1" showInputMessage="1" showErrorMessage="1" xr:uid="{4D2FD29E-DA88-48CE-9874-9AE179DC8979}">
          <x14:formula1>
            <xm:f>入力項目!$G$2:$G$5</xm:f>
          </x14:formula1>
          <xm:sqref>I13</xm:sqref>
        </x14:dataValidation>
        <x14:dataValidation type="list" allowBlank="1" showInputMessage="1" showErrorMessage="1" xr:uid="{01EEDA5C-0937-417F-B306-8A3842DFDFF9}">
          <x14:formula1>
            <xm:f>入力項目!$I$2:$I$6</xm:f>
          </x14:formula1>
          <xm:sqref>M13</xm:sqref>
        </x14:dataValidation>
        <x14:dataValidation type="list" allowBlank="1" showInputMessage="1" showErrorMessage="1" xr:uid="{189EB4F5-3546-483E-97CE-DE05378A62B3}">
          <x14:formula1>
            <xm:f>入力項目!$N$2:$N$4</xm:f>
          </x14:formula1>
          <xm:sqref>I54</xm:sqref>
        </x14:dataValidation>
        <x14:dataValidation type="list" allowBlank="1" showInputMessage="1" showErrorMessage="1" xr:uid="{71337BE5-2B49-44E2-B3B2-47D353EF726D}">
          <x14:formula1>
            <xm:f>入力項目!$O$2:$O$4</xm:f>
          </x14:formula1>
          <xm:sqref>M54</xm:sqref>
        </x14:dataValidation>
        <x14:dataValidation type="list" allowBlank="1" showInputMessage="1" showErrorMessage="1" xr:uid="{9FF65A24-E936-4287-95DB-B74A1416995F}">
          <x14:formula1>
            <xm:f>入力項目!$P$2:$P$4</xm:f>
          </x14:formula1>
          <xm:sqref>I55</xm:sqref>
        </x14:dataValidation>
        <x14:dataValidation type="list" allowBlank="1" showInputMessage="1" showErrorMessage="1" xr:uid="{2346B8BE-CD9C-4B16-AC1D-4A3D0A2EC65F}">
          <x14:formula1>
            <xm:f>入力項目!$Q$2:$Q$4</xm:f>
          </x14:formula1>
          <xm:sqref>I56</xm:sqref>
        </x14:dataValidation>
        <x14:dataValidation type="list" allowBlank="1" showInputMessage="1" showErrorMessage="1" xr:uid="{53D3F8C6-6460-417D-90A2-137EB7B7952A}">
          <x14:formula1>
            <xm:f>入力項目!$R$2:$R$4</xm:f>
          </x14:formula1>
          <xm:sqref>M56</xm:sqref>
        </x14:dataValidation>
        <x14:dataValidation type="list" allowBlank="1" showInputMessage="1" showErrorMessage="1" xr:uid="{2C0C288B-BB33-4FF6-843A-68BC45A31D73}">
          <x14:formula1>
            <xm:f>入力項目!$S$2:$S$4</xm:f>
          </x14:formula1>
          <xm:sqref>I57</xm:sqref>
        </x14:dataValidation>
        <x14:dataValidation type="list" allowBlank="1" showInputMessage="1" showErrorMessage="1" xr:uid="{309DED08-0DA5-467A-9E87-865B20E5C8B3}">
          <x14:formula1>
            <xm:f>入力項目!$T$2:$T$4</xm:f>
          </x14:formula1>
          <xm:sqref>I58</xm:sqref>
        </x14:dataValidation>
        <x14:dataValidation type="list" allowBlank="1" showInputMessage="1" showErrorMessage="1" xr:uid="{1BFFDC41-0C03-479B-98E2-EB6D4659722D}">
          <x14:formula1>
            <xm:f>入力項目!$U$2:$U$4</xm:f>
          </x14:formula1>
          <xm:sqref>I59</xm:sqref>
        </x14:dataValidation>
        <x14:dataValidation type="list" allowBlank="1" showInputMessage="1" showErrorMessage="1" xr:uid="{BC3EFFDD-84E6-427A-8785-DAE8607233D5}">
          <x14:formula1>
            <xm:f>入力項目!$W$2:$W$5</xm:f>
          </x14:formula1>
          <xm:sqref>I61</xm:sqref>
        </x14:dataValidation>
        <x14:dataValidation type="list" allowBlank="1" showInputMessage="1" showErrorMessage="1" xr:uid="{6F671841-A832-4FD4-8D4D-08005CE496D0}">
          <x14:formula1>
            <xm:f>入力項目!$Y$2:$Y$5</xm:f>
          </x14:formula1>
          <xm:sqref>N63 J63</xm:sqref>
        </x14:dataValidation>
        <x14:dataValidation type="list" allowBlank="1" showInputMessage="1" showErrorMessage="1" xr:uid="{04D2AAB4-CFA9-4582-BF8C-59A04755ED52}">
          <x14:formula1>
            <xm:f>入力項目!$AA$2:$AA$4</xm:f>
          </x14:formula1>
          <xm:sqref>I66</xm:sqref>
        </x14:dataValidation>
        <x14:dataValidation type="list" allowBlank="1" showInputMessage="1" showErrorMessage="1" xr:uid="{61F33017-0C70-44CE-867E-72936299535B}">
          <x14:formula1>
            <xm:f>入力項目!$AB$2:$AB$4</xm:f>
          </x14:formula1>
          <xm:sqref>I67</xm:sqref>
        </x14:dataValidation>
        <x14:dataValidation type="list" allowBlank="1" showInputMessage="1" showErrorMessage="1" xr:uid="{63ED6606-67E4-4E9D-AE45-CE2D5185258A}">
          <x14:formula1>
            <xm:f>入力項目!$AC$2:$AC$4</xm:f>
          </x14:formula1>
          <xm:sqref>I68</xm:sqref>
        </x14:dataValidation>
        <x14:dataValidation type="list" allowBlank="1" showInputMessage="1" showErrorMessage="1" xr:uid="{BE0677DE-0AFD-45C5-9CF2-DB98ABAE09B5}">
          <x14:formula1>
            <xm:f>入力項目!$AE$2:$AE$4</xm:f>
          </x14:formula1>
          <xm:sqref>I70</xm:sqref>
        </x14:dataValidation>
        <x14:dataValidation type="list" allowBlank="1" showInputMessage="1" showErrorMessage="1" xr:uid="{BC3D4031-357A-478F-8F5A-4E742BBB8A09}">
          <x14:formula1>
            <xm:f>入力項目!$AF$2:$AF$4</xm:f>
          </x14:formula1>
          <xm:sqref>I71</xm:sqref>
        </x14:dataValidation>
        <x14:dataValidation type="list" allowBlank="1" showInputMessage="1" showErrorMessage="1" xr:uid="{3EA5D898-02E4-46CC-98E0-150E5753132A}">
          <x14:formula1>
            <xm:f>入力項目!$AG$2:$AG$4</xm:f>
          </x14:formula1>
          <xm:sqref>M71</xm:sqref>
        </x14:dataValidation>
        <x14:dataValidation type="list" allowBlank="1" showInputMessage="1" showErrorMessage="1" xr:uid="{07F2711E-2963-4BEA-8E57-EAF5E0E327B1}">
          <x14:formula1>
            <xm:f>入力項目!$AI$2:$AI$4</xm:f>
          </x14:formula1>
          <xm:sqref>I73</xm:sqref>
        </x14:dataValidation>
        <x14:dataValidation type="list" allowBlank="1" showInputMessage="1" showErrorMessage="1" xr:uid="{BD92AC98-FE54-4F7F-B70A-1CB62546FE86}">
          <x14:formula1>
            <xm:f>入力項目!$AK$2:$AK$4</xm:f>
          </x14:formula1>
          <xm:sqref>I75</xm:sqref>
        </x14:dataValidation>
        <x14:dataValidation type="list" allowBlank="1" showInputMessage="1" showErrorMessage="1" xr:uid="{A375D845-FBF2-42D3-AB24-B631D21653AE}">
          <x14:formula1>
            <xm:f>入力項目!$K$2:$K$5</xm:f>
          </x14:formula1>
          <xm:sqref>J19 N19</xm:sqref>
        </x14:dataValidation>
        <x14:dataValidation type="list" allowBlank="1" showInputMessage="1" showErrorMessage="1" xr:uid="{EE651091-D629-49F8-A2E1-A21BEBEACF4C}">
          <x14:formula1>
            <xm:f>入力項目!$L$2:$L$6</xm:f>
          </x14:formula1>
          <xm:sqref>J20 N20</xm:sqref>
        </x14:dataValidation>
        <x14:dataValidation type="list" allowBlank="1" showInputMessage="1" showErrorMessage="1" xr:uid="{33D536BC-134C-48F3-88D4-DFCF7AEAF04A}">
          <x14:formula1>
            <xm:f>入力項目!$E$2:$E$8</xm:f>
          </x14:formula1>
          <xm:sqref>G9</xm:sqref>
        </x14:dataValidation>
        <x14:dataValidation type="list" allowBlank="1" showInputMessage="1" showErrorMessage="1" xr:uid="{EE755994-2911-45EA-B239-1BFB127A265E}">
          <x14:formula1>
            <xm:f>入力項目!$C$2:$C$14</xm:f>
          </x14:formula1>
          <xm:sqref>G8</xm:sqref>
        </x14:dataValidation>
        <x14:dataValidation type="list" allowBlank="1" showInputMessage="1" showErrorMessage="1" xr:uid="{C36A2E3C-8D01-44E3-9251-E2C351EAC718}">
          <x14:formula1>
            <xm:f>入力項目!$A$2:$A$6</xm:f>
          </x14:formula1>
          <xm:sqref>G7:N7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102C4-5E51-443E-8524-D306CE792007}">
  <sheetPr codeName="Sheet3">
    <pageSetUpPr fitToPage="1"/>
  </sheetPr>
  <dimension ref="A1:U113"/>
  <sheetViews>
    <sheetView showGridLines="0" topLeftCell="A86" zoomScaleNormal="100" workbookViewId="0">
      <selection activeCell="Y106" sqref="Y106"/>
    </sheetView>
  </sheetViews>
  <sheetFormatPr defaultColWidth="9" defaultRowHeight="16.5"/>
  <cols>
    <col min="1" max="1" width="4.625" customWidth="1"/>
    <col min="2" max="2" width="6.5" customWidth="1"/>
    <col min="3" max="3" width="4.625" customWidth="1"/>
    <col min="4" max="5" width="38.25" customWidth="1"/>
    <col min="6" max="6" width="6.5" customWidth="1"/>
    <col min="7" max="7" width="14.375" customWidth="1"/>
    <col min="8" max="8" width="14.375" style="3" customWidth="1"/>
    <col min="9" max="9" width="1.25" style="50" customWidth="1"/>
    <col min="10" max="10" width="3.75" style="126" hidden="1" customWidth="1"/>
    <col min="11" max="11" width="4.875" style="126" hidden="1" customWidth="1"/>
    <col min="12" max="12" width="3.75" style="126" hidden="1" customWidth="1"/>
    <col min="13" max="13" width="3.625" style="126" hidden="1" customWidth="1"/>
    <col min="14" max="14" width="3.75" style="126" hidden="1" customWidth="1"/>
    <col min="15" max="15" width="7.125" style="126" hidden="1" customWidth="1"/>
    <col min="16" max="16" width="4.25" style="126" hidden="1" customWidth="1"/>
    <col min="17" max="17" width="5.875" style="126" hidden="1" customWidth="1"/>
    <col min="18" max="18" width="4.5" style="126" hidden="1" customWidth="1"/>
    <col min="19" max="19" width="5.25" style="126" hidden="1" customWidth="1"/>
    <col min="20" max="20" width="4.375" style="126" hidden="1" customWidth="1"/>
    <col min="21" max="21" width="7.125" style="126" hidden="1" customWidth="1"/>
    <col min="22" max="24" width="7.125" customWidth="1"/>
  </cols>
  <sheetData>
    <row r="1" spans="1:21" ht="26.25">
      <c r="A1" s="258" t="s">
        <v>58</v>
      </c>
      <c r="B1" s="258"/>
      <c r="C1" s="258"/>
      <c r="D1" s="258"/>
      <c r="E1" s="258"/>
      <c r="F1" s="258"/>
      <c r="G1" s="258"/>
      <c r="H1" s="258"/>
    </row>
    <row r="2" spans="1:21">
      <c r="H2" s="125" t="s">
        <v>82</v>
      </c>
    </row>
    <row r="3" spans="1:21" ht="26.25">
      <c r="A3" s="2"/>
      <c r="B3" s="259" t="s">
        <v>57</v>
      </c>
      <c r="C3" s="259"/>
      <c r="D3" s="118" t="str">
        <f>IF('計算（入力）シート'!G3="",IF('計算（入力）シート'!G4="","",'計算（入力）シート'!G4),'計算（入力）シート'!G3)</f>
        <v/>
      </c>
      <c r="E3" s="3"/>
      <c r="F3" s="3"/>
    </row>
    <row r="4" spans="1:21" ht="17.25" thickBot="1">
      <c r="G4" s="3"/>
    </row>
    <row r="5" spans="1:21" ht="17.25" thickBot="1">
      <c r="F5" s="252" t="s">
        <v>59</v>
      </c>
      <c r="G5" s="244"/>
      <c r="H5" s="120">
        <f>SUM(H9:H95)</f>
        <v>0</v>
      </c>
    </row>
    <row r="6" spans="1:21">
      <c r="F6" s="252"/>
      <c r="G6" s="252"/>
      <c r="H6" s="119">
        <f>SUM(J:J)</f>
        <v>23</v>
      </c>
    </row>
    <row r="7" spans="1:21">
      <c r="A7" t="s">
        <v>0</v>
      </c>
    </row>
    <row r="8" spans="1:21">
      <c r="A8" s="10" t="s">
        <v>105</v>
      </c>
      <c r="B8" s="16" t="s">
        <v>269</v>
      </c>
      <c r="C8" s="32"/>
      <c r="D8" s="10"/>
      <c r="E8" s="33"/>
      <c r="F8" s="33"/>
      <c r="G8" s="30"/>
      <c r="H8" s="34" t="s">
        <v>3</v>
      </c>
      <c r="J8" s="126">
        <v>7</v>
      </c>
      <c r="M8" s="126" t="s">
        <v>265</v>
      </c>
      <c r="N8" s="127">
        <f>IF('計算（入力）シート'!G7='基準ポイント（自己採点表）'!O8,1,IF('計算（入力）シート'!G7='基準ポイント（自己採点表）'!P8,2,IF('計算（入力）シート'!G7='基準ポイント（自己採点表）'!Q8,3,IF('計算（入力）シート'!G7='基準ポイント（自己採点表）'!R8,4,0))))</f>
        <v>0</v>
      </c>
      <c r="O8" s="126" t="s">
        <v>164</v>
      </c>
      <c r="P8" s="126" t="s">
        <v>4</v>
      </c>
      <c r="Q8" s="126" t="s">
        <v>5</v>
      </c>
      <c r="R8" s="126" t="s">
        <v>165</v>
      </c>
    </row>
    <row r="9" spans="1:21" ht="17.25" thickBot="1">
      <c r="A9" s="11"/>
      <c r="B9" s="10" t="s">
        <v>85</v>
      </c>
      <c r="C9" s="33"/>
      <c r="D9" s="33"/>
      <c r="E9" s="33"/>
      <c r="F9" s="33"/>
      <c r="G9" s="16"/>
      <c r="H9" s="260" t="str">
        <f>IF(_xlfn.MAXIFS($G$9:$G$66,$F$9:$F$66,"○")=0,"",_xlfn.MAXIFS($G$9:$G$66,$F$9:$F$66,"○"))</f>
        <v/>
      </c>
    </row>
    <row r="10" spans="1:21">
      <c r="A10" s="11"/>
      <c r="B10" s="14"/>
      <c r="C10" s="5" t="s">
        <v>60</v>
      </c>
      <c r="D10" s="27" t="s">
        <v>77</v>
      </c>
      <c r="E10" s="27" t="s">
        <v>76</v>
      </c>
      <c r="F10" s="90"/>
      <c r="G10" s="91"/>
      <c r="H10" s="261"/>
      <c r="N10" s="128" t="s">
        <v>262</v>
      </c>
      <c r="R10" s="128" t="s">
        <v>264</v>
      </c>
    </row>
    <row r="11" spans="1:21">
      <c r="A11" s="11"/>
      <c r="B11" s="14"/>
      <c r="C11" s="6" t="s">
        <v>6</v>
      </c>
      <c r="D11" s="37">
        <v>12</v>
      </c>
      <c r="E11" s="36">
        <v>0.5</v>
      </c>
      <c r="F11" s="95" t="str">
        <f>IF($N$8=1,IF(M11=1,"○",""),"")</f>
        <v/>
      </c>
      <c r="G11" s="7">
        <v>7</v>
      </c>
      <c r="H11" s="261"/>
      <c r="M11" s="127">
        <f>IF(SUM(N11,R11)&gt;=1,1,0)</f>
        <v>0</v>
      </c>
      <c r="N11" s="129">
        <f>IF(SUM(P11:Q11)=2,1,0)</f>
        <v>0</v>
      </c>
      <c r="O11" s="126">
        <f t="shared" ref="O11:O16" si="0">D11</f>
        <v>12</v>
      </c>
      <c r="P11" s="126">
        <f>IF('計算（入力）シート'!$L$30&gt;='基準ポイント（自己採点表）'!D11,1,0)</f>
        <v>0</v>
      </c>
      <c r="Q11" s="126">
        <f>IF(SUM(Q12:Q17)=0,1,0)</f>
        <v>0</v>
      </c>
      <c r="R11" s="129">
        <f>IF(SUM(T11:U11)=2,1,0)</f>
        <v>0</v>
      </c>
      <c r="S11" s="126">
        <f t="shared" ref="S11:S16" si="1">E11</f>
        <v>0.5</v>
      </c>
      <c r="T11" s="126">
        <f>IF('計算（入力）シート'!$L$32&gt;=S11,1,0)</f>
        <v>0</v>
      </c>
      <c r="U11" s="126">
        <f>IF(SUM(U12:U17)=0,1,0)</f>
        <v>0</v>
      </c>
    </row>
    <row r="12" spans="1:21">
      <c r="A12" s="11"/>
      <c r="B12" s="14"/>
      <c r="C12" s="6" t="s">
        <v>7</v>
      </c>
      <c r="D12" s="37">
        <v>10</v>
      </c>
      <c r="E12" s="36">
        <v>0.45</v>
      </c>
      <c r="F12" s="95" t="str">
        <f t="shared" ref="F12:F17" si="2">IF($N$8=1,IF(M12=1,"○",""),"")</f>
        <v/>
      </c>
      <c r="G12" s="7">
        <v>6</v>
      </c>
      <c r="H12" s="261"/>
      <c r="M12" s="127">
        <f>IF(SUM(M11)&gt;=1,0,IF(SUM(N12,R12)&gt;=1,1,0))</f>
        <v>0</v>
      </c>
      <c r="N12" s="129">
        <f t="shared" ref="N12:N17" si="3">IF(SUM(P12:Q12)=2,1,0)</f>
        <v>0</v>
      </c>
      <c r="O12" s="126">
        <f t="shared" si="0"/>
        <v>10</v>
      </c>
      <c r="P12" s="126">
        <f>IF('計算（入力）シート'!$L$30&gt;='基準ポイント（自己採点表）'!D12,1,0)</f>
        <v>0</v>
      </c>
      <c r="Q12" s="126">
        <f>IF('計算（入力）シート'!$L$30&lt;'基準ポイント（自己採点表）'!D11,1,0)</f>
        <v>1</v>
      </c>
      <c r="R12" s="129">
        <f t="shared" ref="R12:R17" si="4">IF(SUM(T12:U12)=2,1,0)</f>
        <v>0</v>
      </c>
      <c r="S12" s="126">
        <f t="shared" si="1"/>
        <v>0.45</v>
      </c>
      <c r="T12" s="126">
        <f>IF('計算（入力）シート'!$L$32&gt;=S12,1,0)</f>
        <v>0</v>
      </c>
      <c r="U12" s="126">
        <f>IF('計算（入力）シート'!$L$32&lt;S11,1,0)</f>
        <v>1</v>
      </c>
    </row>
    <row r="13" spans="1:21">
      <c r="A13" s="11"/>
      <c r="B13" s="14"/>
      <c r="C13" s="6" t="s">
        <v>8</v>
      </c>
      <c r="D13" s="37">
        <v>8</v>
      </c>
      <c r="E13" s="36">
        <v>0.4</v>
      </c>
      <c r="F13" s="95" t="str">
        <f t="shared" si="2"/>
        <v/>
      </c>
      <c r="G13" s="7">
        <v>5</v>
      </c>
      <c r="H13" s="261"/>
      <c r="M13" s="127">
        <f>IF(SUM(M11:M12)&gt;=1,0,IF(SUM(N13,R13)&gt;=1,1,0))</f>
        <v>0</v>
      </c>
      <c r="N13" s="129">
        <f t="shared" si="3"/>
        <v>0</v>
      </c>
      <c r="O13" s="126">
        <f t="shared" si="0"/>
        <v>8</v>
      </c>
      <c r="P13" s="126">
        <f>IF('計算（入力）シート'!$L$30&gt;='基準ポイント（自己採点表）'!D13,1,0)</f>
        <v>0</v>
      </c>
      <c r="Q13" s="126">
        <f>IF('計算（入力）シート'!$L$30&lt;'基準ポイント（自己採点表）'!D12,1,0)</f>
        <v>1</v>
      </c>
      <c r="R13" s="129">
        <f t="shared" si="4"/>
        <v>0</v>
      </c>
      <c r="S13" s="126">
        <f t="shared" si="1"/>
        <v>0.4</v>
      </c>
      <c r="T13" s="126">
        <f>IF('計算（入力）シート'!$L$32&gt;=S13,1,0)</f>
        <v>0</v>
      </c>
      <c r="U13" s="126">
        <f>IF('計算（入力）シート'!$L$32&lt;S12,1,0)</f>
        <v>1</v>
      </c>
    </row>
    <row r="14" spans="1:21">
      <c r="A14" s="11"/>
      <c r="B14" s="14"/>
      <c r="C14" s="6" t="s">
        <v>9</v>
      </c>
      <c r="D14" s="37">
        <v>6</v>
      </c>
      <c r="E14" s="36">
        <v>0.36</v>
      </c>
      <c r="F14" s="95" t="str">
        <f t="shared" si="2"/>
        <v/>
      </c>
      <c r="G14" s="7">
        <v>4</v>
      </c>
      <c r="H14" s="261"/>
      <c r="M14" s="127">
        <f>IF(SUM(M11:M13)&gt;=1,0,IF(SUM(N14,R14)&gt;=1,1,0))</f>
        <v>0</v>
      </c>
      <c r="N14" s="129">
        <f t="shared" si="3"/>
        <v>0</v>
      </c>
      <c r="O14" s="126">
        <f t="shared" si="0"/>
        <v>6</v>
      </c>
      <c r="P14" s="126">
        <f>IF('計算（入力）シート'!$L$30&gt;='基準ポイント（自己採点表）'!D14,1,0)</f>
        <v>0</v>
      </c>
      <c r="Q14" s="126">
        <f>IF('計算（入力）シート'!$L$30&lt;'基準ポイント（自己採点表）'!D13,1,0)</f>
        <v>1</v>
      </c>
      <c r="R14" s="129">
        <f t="shared" si="4"/>
        <v>0</v>
      </c>
      <c r="S14" s="126">
        <f t="shared" si="1"/>
        <v>0.36</v>
      </c>
      <c r="T14" s="126">
        <f>IF('計算（入力）シート'!$L$32&gt;=S14,1,0)</f>
        <v>0</v>
      </c>
      <c r="U14" s="126">
        <f>IF('計算（入力）シート'!$L$32&lt;S13,1,0)</f>
        <v>1</v>
      </c>
    </row>
    <row r="15" spans="1:21">
      <c r="A15" s="11"/>
      <c r="B15" s="14"/>
      <c r="C15" s="6" t="s">
        <v>10</v>
      </c>
      <c r="D15" s="37">
        <v>4</v>
      </c>
      <c r="E15" s="36">
        <v>0.33</v>
      </c>
      <c r="F15" s="95" t="str">
        <f t="shared" si="2"/>
        <v/>
      </c>
      <c r="G15" s="7">
        <v>3</v>
      </c>
      <c r="H15" s="261"/>
      <c r="M15" s="127">
        <f>IF(SUM(M11:M14)&gt;=1,0,IF(SUM(N15,R15)&gt;=1,1,0))</f>
        <v>0</v>
      </c>
      <c r="N15" s="129">
        <f t="shared" si="3"/>
        <v>0</v>
      </c>
      <c r="O15" s="126">
        <f t="shared" si="0"/>
        <v>4</v>
      </c>
      <c r="P15" s="126">
        <f>IF('計算（入力）シート'!$L$30&gt;='基準ポイント（自己採点表）'!D15,1,0)</f>
        <v>0</v>
      </c>
      <c r="Q15" s="126">
        <f>IF('計算（入力）シート'!$L$30&lt;'基準ポイント（自己採点表）'!D14,1,0)</f>
        <v>1</v>
      </c>
      <c r="R15" s="129">
        <f t="shared" si="4"/>
        <v>0</v>
      </c>
      <c r="S15" s="126">
        <f t="shared" si="1"/>
        <v>0.33</v>
      </c>
      <c r="T15" s="126">
        <f>IF('計算（入力）シート'!$L$32&gt;=S15,1,0)</f>
        <v>0</v>
      </c>
      <c r="U15" s="126">
        <f>IF('計算（入力）シート'!$L$32&lt;S14,1,0)</f>
        <v>1</v>
      </c>
    </row>
    <row r="16" spans="1:21">
      <c r="A16" s="11"/>
      <c r="B16" s="14"/>
      <c r="C16" s="6" t="s">
        <v>11</v>
      </c>
      <c r="D16" s="37">
        <v>2</v>
      </c>
      <c r="E16" s="36">
        <v>0.3</v>
      </c>
      <c r="F16" s="95" t="str">
        <f t="shared" si="2"/>
        <v/>
      </c>
      <c r="G16" s="7">
        <v>2</v>
      </c>
      <c r="H16" s="261"/>
      <c r="M16" s="127">
        <f>IF(SUM(M11:M15)&gt;=1,0,IF(SUM(N16,R16)&gt;=1,1,0))</f>
        <v>0</v>
      </c>
      <c r="N16" s="129">
        <f t="shared" si="3"/>
        <v>0</v>
      </c>
      <c r="O16" s="126">
        <f t="shared" si="0"/>
        <v>2</v>
      </c>
      <c r="P16" s="126">
        <f>IF('計算（入力）シート'!$L$30&gt;='基準ポイント（自己採点表）'!D16,1,0)</f>
        <v>0</v>
      </c>
      <c r="Q16" s="126">
        <f>IF('計算（入力）シート'!$L$30&lt;'基準ポイント（自己採点表）'!D15,1,0)</f>
        <v>1</v>
      </c>
      <c r="R16" s="129">
        <f t="shared" si="4"/>
        <v>0</v>
      </c>
      <c r="S16" s="126">
        <f t="shared" si="1"/>
        <v>0.3</v>
      </c>
      <c r="T16" s="126">
        <f>IF('計算（入力）シート'!$L$32&gt;=S16,1,0)</f>
        <v>0</v>
      </c>
      <c r="U16" s="126">
        <f>IF('計算（入力）シート'!$L$32&lt;S15,1,0)</f>
        <v>1</v>
      </c>
    </row>
    <row r="17" spans="1:21" ht="17.25" thickBot="1">
      <c r="A17" s="11"/>
      <c r="B17" s="15"/>
      <c r="C17" s="6" t="s">
        <v>12</v>
      </c>
      <c r="D17" s="8" t="s">
        <v>75</v>
      </c>
      <c r="E17" s="9"/>
      <c r="F17" s="95" t="str">
        <f t="shared" si="2"/>
        <v/>
      </c>
      <c r="G17" s="7">
        <v>1</v>
      </c>
      <c r="H17" s="261"/>
      <c r="M17" s="127">
        <f>IF(SUM(M11:M16)&gt;=1,0,IF(SUM(N17,R17)&gt;=1,1,0))</f>
        <v>0</v>
      </c>
      <c r="N17" s="130">
        <f t="shared" si="3"/>
        <v>0</v>
      </c>
      <c r="O17" s="126">
        <v>0</v>
      </c>
      <c r="P17" s="126">
        <f>IF('計算（入力）シート'!$L$30&gt;='基準ポイント（自己採点表）'!D17,1,0)</f>
        <v>0</v>
      </c>
      <c r="Q17" s="126">
        <f>IF('計算（入力）シート'!$L$30&lt;'基準ポイント（自己採点表）'!D16,1,0)</f>
        <v>1</v>
      </c>
      <c r="R17" s="130">
        <f t="shared" si="4"/>
        <v>0</v>
      </c>
      <c r="S17" s="126">
        <v>0</v>
      </c>
      <c r="T17" s="126">
        <f>IF('計算（入力）シート'!$L$32="",0,(IF('計算（入力）シート'!$L$32&gt;S17,1,0)))</f>
        <v>0</v>
      </c>
      <c r="U17" s="126">
        <f>IF('計算（入力）シート'!$L$32&lt;S16,1,0)</f>
        <v>1</v>
      </c>
    </row>
    <row r="18" spans="1:21" ht="17.25" thickBot="1">
      <c r="A18" s="11"/>
      <c r="B18" s="10" t="s">
        <v>80</v>
      </c>
      <c r="C18" s="33"/>
      <c r="D18" s="33"/>
      <c r="E18" s="33"/>
      <c r="F18" s="33"/>
      <c r="G18" s="16"/>
      <c r="H18" s="261"/>
    </row>
    <row r="19" spans="1:21">
      <c r="A19" s="11"/>
      <c r="B19" s="14"/>
      <c r="C19" s="5" t="s">
        <v>60</v>
      </c>
      <c r="D19" s="27" t="s">
        <v>77</v>
      </c>
      <c r="E19" s="27" t="s">
        <v>76</v>
      </c>
      <c r="F19" s="90"/>
      <c r="G19" s="91"/>
      <c r="H19" s="261"/>
      <c r="N19" s="128" t="s">
        <v>262</v>
      </c>
      <c r="R19" s="128" t="s">
        <v>264</v>
      </c>
    </row>
    <row r="20" spans="1:21">
      <c r="A20" s="11"/>
      <c r="B20" s="14"/>
      <c r="C20" s="6" t="s">
        <v>6</v>
      </c>
      <c r="D20" s="38">
        <v>0.6</v>
      </c>
      <c r="E20" s="36">
        <v>0.5</v>
      </c>
      <c r="F20" s="95" t="str">
        <f>IF($N$8=2,IF(M20=1,"○",""),"")</f>
        <v/>
      </c>
      <c r="G20" s="7">
        <v>7</v>
      </c>
      <c r="H20" s="261"/>
      <c r="M20" s="127">
        <f>IF(SUM(N20,R20)&gt;=1,1,0)</f>
        <v>0</v>
      </c>
      <c r="N20" s="129">
        <f>IF(SUM(P20:Q20)=2,1,0)</f>
        <v>0</v>
      </c>
      <c r="O20" s="131">
        <f t="shared" ref="O20:O25" si="5">D20</f>
        <v>0.6</v>
      </c>
      <c r="P20" s="126">
        <f>IF('計算（入力）シート'!$L$30&gt;='基準ポイント（自己採点表）'!D20,1,0)</f>
        <v>0</v>
      </c>
      <c r="Q20" s="126">
        <f>IF(SUM(Q21:Q26)=0,1,0)</f>
        <v>0</v>
      </c>
      <c r="R20" s="129">
        <f>IF(SUM(T20:U20)=2,1,0)</f>
        <v>0</v>
      </c>
      <c r="S20" s="126">
        <f t="shared" ref="S20:S25" si="6">E20</f>
        <v>0.5</v>
      </c>
      <c r="T20" s="126">
        <f>IF('計算（入力）シート'!$L$32&gt;=S20,1,0)</f>
        <v>0</v>
      </c>
      <c r="U20" s="126">
        <f>IF(SUM(U21:U26)=0,1,0)</f>
        <v>0</v>
      </c>
    </row>
    <row r="21" spans="1:21">
      <c r="A21" s="11"/>
      <c r="B21" s="14"/>
      <c r="C21" s="6" t="s">
        <v>7</v>
      </c>
      <c r="D21" s="38">
        <v>0.5</v>
      </c>
      <c r="E21" s="36">
        <v>0.45</v>
      </c>
      <c r="F21" s="95" t="str">
        <f t="shared" ref="F21:F26" si="7">IF($N$8=2,IF(M21=1,"○",""),"")</f>
        <v/>
      </c>
      <c r="G21" s="7">
        <v>6</v>
      </c>
      <c r="H21" s="261"/>
      <c r="M21" s="127">
        <f>IF(SUM(M20)&gt;=1,0,IF(SUM(N21,R21)&gt;=1,1,0))</f>
        <v>0</v>
      </c>
      <c r="N21" s="129">
        <f t="shared" ref="N21:N26" si="8">IF(SUM(P21:Q21)=2,1,0)</f>
        <v>0</v>
      </c>
      <c r="O21" s="131">
        <f t="shared" si="5"/>
        <v>0.5</v>
      </c>
      <c r="P21" s="126">
        <f>IF('計算（入力）シート'!$L$30&gt;='基準ポイント（自己採点表）'!D21,1,0)</f>
        <v>0</v>
      </c>
      <c r="Q21" s="126">
        <f>IF('計算（入力）シート'!$L$30&lt;'基準ポイント（自己採点表）'!D20,1,0)</f>
        <v>1</v>
      </c>
      <c r="R21" s="129">
        <f t="shared" ref="R21:R26" si="9">IF(SUM(T21:U21)=2,1,0)</f>
        <v>0</v>
      </c>
      <c r="S21" s="126">
        <f t="shared" si="6"/>
        <v>0.45</v>
      </c>
      <c r="T21" s="126">
        <f>IF('計算（入力）シート'!$L$32&gt;=S21,1,0)</f>
        <v>0</v>
      </c>
      <c r="U21" s="126">
        <f>IF('計算（入力）シート'!$L$32&lt;S20,1,0)</f>
        <v>1</v>
      </c>
    </row>
    <row r="22" spans="1:21">
      <c r="A22" s="11"/>
      <c r="B22" s="14"/>
      <c r="C22" s="6" t="s">
        <v>8</v>
      </c>
      <c r="D22" s="38">
        <v>0.4</v>
      </c>
      <c r="E22" s="36">
        <v>0.4</v>
      </c>
      <c r="F22" s="95" t="str">
        <f t="shared" si="7"/>
        <v/>
      </c>
      <c r="G22" s="7">
        <v>5</v>
      </c>
      <c r="H22" s="261"/>
      <c r="M22" s="127">
        <f>IF(SUM(M20:M21)&gt;=1,0,IF(SUM(N22,R22)&gt;=1,1,0))</f>
        <v>0</v>
      </c>
      <c r="N22" s="129">
        <f t="shared" si="8"/>
        <v>0</v>
      </c>
      <c r="O22" s="131">
        <f t="shared" si="5"/>
        <v>0.4</v>
      </c>
      <c r="P22" s="126">
        <f>IF('計算（入力）シート'!$L$30&gt;='基準ポイント（自己採点表）'!D22,1,0)</f>
        <v>0</v>
      </c>
      <c r="Q22" s="126">
        <f>IF('計算（入力）シート'!$L$30&lt;'基準ポイント（自己採点表）'!D21,1,0)</f>
        <v>1</v>
      </c>
      <c r="R22" s="129">
        <f t="shared" si="9"/>
        <v>0</v>
      </c>
      <c r="S22" s="126">
        <f t="shared" si="6"/>
        <v>0.4</v>
      </c>
      <c r="T22" s="126">
        <f>IF('計算（入力）シート'!$L$32&gt;=S22,1,0)</f>
        <v>0</v>
      </c>
      <c r="U22" s="126">
        <f>IF('計算（入力）シート'!$L$32&lt;S21,1,0)</f>
        <v>1</v>
      </c>
    </row>
    <row r="23" spans="1:21">
      <c r="A23" s="11"/>
      <c r="B23" s="14"/>
      <c r="C23" s="6" t="s">
        <v>9</v>
      </c>
      <c r="D23" s="38">
        <v>0.3</v>
      </c>
      <c r="E23" s="36">
        <v>0.36</v>
      </c>
      <c r="F23" s="95" t="str">
        <f t="shared" si="7"/>
        <v/>
      </c>
      <c r="G23" s="7">
        <v>4</v>
      </c>
      <c r="H23" s="261"/>
      <c r="M23" s="127">
        <f>IF(SUM(M20:M22)&gt;=1,0,IF(SUM(N23,R23)&gt;=1,1,0))</f>
        <v>0</v>
      </c>
      <c r="N23" s="129">
        <f t="shared" si="8"/>
        <v>0</v>
      </c>
      <c r="O23" s="131">
        <f t="shared" si="5"/>
        <v>0.3</v>
      </c>
      <c r="P23" s="126">
        <f>IF('計算（入力）シート'!$L$30&gt;='基準ポイント（自己採点表）'!D23,1,0)</f>
        <v>0</v>
      </c>
      <c r="Q23" s="126">
        <f>IF('計算（入力）シート'!$L$30&lt;'基準ポイント（自己採点表）'!D22,1,0)</f>
        <v>1</v>
      </c>
      <c r="R23" s="129">
        <f t="shared" si="9"/>
        <v>0</v>
      </c>
      <c r="S23" s="126">
        <f t="shared" si="6"/>
        <v>0.36</v>
      </c>
      <c r="T23" s="126">
        <f>IF('計算（入力）シート'!$L$32&gt;=S23,1,0)</f>
        <v>0</v>
      </c>
      <c r="U23" s="126">
        <f>IF('計算（入力）シート'!$L$32&lt;S22,1,0)</f>
        <v>1</v>
      </c>
    </row>
    <row r="24" spans="1:21">
      <c r="A24" s="11"/>
      <c r="B24" s="14"/>
      <c r="C24" s="6" t="s">
        <v>10</v>
      </c>
      <c r="D24" s="38">
        <v>0.2</v>
      </c>
      <c r="E24" s="36">
        <v>0.33</v>
      </c>
      <c r="F24" s="95" t="str">
        <f t="shared" si="7"/>
        <v/>
      </c>
      <c r="G24" s="7">
        <v>3</v>
      </c>
      <c r="H24" s="261"/>
      <c r="M24" s="127">
        <f>IF(SUM(M20:M23)&gt;=1,0,IF(SUM(N24,R24)&gt;=1,1,0))</f>
        <v>0</v>
      </c>
      <c r="N24" s="129">
        <f t="shared" si="8"/>
        <v>0</v>
      </c>
      <c r="O24" s="131">
        <f t="shared" si="5"/>
        <v>0.2</v>
      </c>
      <c r="P24" s="126">
        <f>IF('計算（入力）シート'!$L$30&gt;='基準ポイント（自己採点表）'!D24,1,0)</f>
        <v>0</v>
      </c>
      <c r="Q24" s="126">
        <f>IF('計算（入力）シート'!$L$30&lt;'基準ポイント（自己採点表）'!D23,1,0)</f>
        <v>1</v>
      </c>
      <c r="R24" s="129">
        <f t="shared" si="9"/>
        <v>0</v>
      </c>
      <c r="S24" s="126">
        <f t="shared" si="6"/>
        <v>0.33</v>
      </c>
      <c r="T24" s="126">
        <f>IF('計算（入力）シート'!$L$32&gt;=S24,1,0)</f>
        <v>0</v>
      </c>
      <c r="U24" s="126">
        <f>IF('計算（入力）シート'!$L$32&lt;S23,1,0)</f>
        <v>1</v>
      </c>
    </row>
    <row r="25" spans="1:21">
      <c r="A25" s="11"/>
      <c r="B25" s="14"/>
      <c r="C25" s="6" t="s">
        <v>11</v>
      </c>
      <c r="D25" s="38">
        <v>0.1</v>
      </c>
      <c r="E25" s="36">
        <v>0.3</v>
      </c>
      <c r="F25" s="95" t="str">
        <f t="shared" si="7"/>
        <v/>
      </c>
      <c r="G25" s="7">
        <v>2</v>
      </c>
      <c r="H25" s="261"/>
      <c r="M25" s="127">
        <f>IF(SUM(M20:M24)&gt;=1,0,IF(SUM(N25,R25)&gt;=1,1,0))</f>
        <v>0</v>
      </c>
      <c r="N25" s="129">
        <f t="shared" si="8"/>
        <v>0</v>
      </c>
      <c r="O25" s="131">
        <f t="shared" si="5"/>
        <v>0.1</v>
      </c>
      <c r="P25" s="126">
        <f>IF('計算（入力）シート'!$L$30&gt;='基準ポイント（自己採点表）'!D25,1,0)</f>
        <v>0</v>
      </c>
      <c r="Q25" s="126">
        <f>IF('計算（入力）シート'!$L$30&lt;'基準ポイント（自己採点表）'!D24,1,0)</f>
        <v>1</v>
      </c>
      <c r="R25" s="129">
        <f t="shared" si="9"/>
        <v>0</v>
      </c>
      <c r="S25" s="126">
        <f t="shared" si="6"/>
        <v>0.3</v>
      </c>
      <c r="T25" s="126">
        <f>IF('計算（入力）シート'!$L$32&gt;=S25,1,0)</f>
        <v>0</v>
      </c>
      <c r="U25" s="126">
        <f>IF('計算（入力）シート'!$L$32&lt;S24,1,0)</f>
        <v>1</v>
      </c>
    </row>
    <row r="26" spans="1:21" ht="17.25" thickBot="1">
      <c r="A26" s="11"/>
      <c r="B26" s="15"/>
      <c r="C26" s="6" t="s">
        <v>12</v>
      </c>
      <c r="D26" s="8" t="s">
        <v>75</v>
      </c>
      <c r="E26" s="9"/>
      <c r="F26" s="95" t="str">
        <f t="shared" si="7"/>
        <v/>
      </c>
      <c r="G26" s="7">
        <v>1</v>
      </c>
      <c r="H26" s="261"/>
      <c r="M26" s="127">
        <f>IF(SUM(M20:M25)&gt;=1,0,IF(SUM(N26,R26)&gt;=1,1,0))</f>
        <v>0</v>
      </c>
      <c r="N26" s="130">
        <f t="shared" si="8"/>
        <v>0</v>
      </c>
      <c r="O26" s="131">
        <v>0</v>
      </c>
      <c r="P26" s="126">
        <f>IF('計算（入力）シート'!$L$30&gt;='基準ポイント（自己採点表）'!D26,1,0)</f>
        <v>0</v>
      </c>
      <c r="Q26" s="126">
        <f>IF('計算（入力）シート'!$L$30&lt;'基準ポイント（自己採点表）'!D25,1,0)</f>
        <v>1</v>
      </c>
      <c r="R26" s="130">
        <f t="shared" si="9"/>
        <v>0</v>
      </c>
      <c r="S26" s="126">
        <v>0</v>
      </c>
      <c r="T26" s="126">
        <f>IF('計算（入力）シート'!$L$32="",0,(IF('計算（入力）シート'!$L$32&gt;S26,1,0)))</f>
        <v>0</v>
      </c>
      <c r="U26" s="126">
        <f>IF('計算（入力）シート'!$L$32&lt;S25,1,0)</f>
        <v>1</v>
      </c>
    </row>
    <row r="27" spans="1:21" ht="17.25" thickBot="1">
      <c r="A27" s="11"/>
      <c r="B27" s="10" t="s">
        <v>81</v>
      </c>
      <c r="C27" s="33"/>
      <c r="D27" s="33"/>
      <c r="E27" s="33"/>
      <c r="F27" s="33"/>
      <c r="G27" s="16"/>
      <c r="H27" s="261"/>
    </row>
    <row r="28" spans="1:21">
      <c r="A28" s="11"/>
      <c r="B28" s="14"/>
      <c r="C28" s="5" t="s">
        <v>60</v>
      </c>
      <c r="D28" s="27" t="s">
        <v>77</v>
      </c>
      <c r="E28" s="27" t="s">
        <v>76</v>
      </c>
      <c r="F28" s="90"/>
      <c r="G28" s="91"/>
      <c r="H28" s="261"/>
      <c r="N28" s="128" t="s">
        <v>262</v>
      </c>
      <c r="R28" s="128" t="s">
        <v>264</v>
      </c>
    </row>
    <row r="29" spans="1:21">
      <c r="A29" s="11"/>
      <c r="B29" s="14"/>
      <c r="C29" s="6" t="s">
        <v>6</v>
      </c>
      <c r="D29" s="38">
        <v>1.8</v>
      </c>
      <c r="E29" s="36">
        <v>0.5</v>
      </c>
      <c r="F29" s="95" t="str">
        <f>IF($N$8=3,IF(M29=1,"○",""),"")</f>
        <v/>
      </c>
      <c r="G29" s="7">
        <v>7</v>
      </c>
      <c r="H29" s="261"/>
      <c r="M29" s="127">
        <f>IF(SUM(N29,R29)&gt;=1,1,0)</f>
        <v>0</v>
      </c>
      <c r="N29" s="129">
        <f>IF(SUM(P29:Q29)=2,1,0)</f>
        <v>0</v>
      </c>
      <c r="O29" s="131">
        <f t="shared" ref="O29:O34" si="10">D29</f>
        <v>1.8</v>
      </c>
      <c r="P29" s="126">
        <f>IF('計算（入力）シート'!$L$30&gt;='基準ポイント（自己採点表）'!D29,1,0)</f>
        <v>0</v>
      </c>
      <c r="Q29" s="126">
        <f>IF(SUM(Q30:Q35)=0,1,0)</f>
        <v>0</v>
      </c>
      <c r="R29" s="129">
        <f>IF(SUM(T29:U29)=2,1,0)</f>
        <v>0</v>
      </c>
      <c r="S29" s="126">
        <f t="shared" ref="S29:S34" si="11">E29</f>
        <v>0.5</v>
      </c>
      <c r="T29" s="126">
        <f>IF('計算（入力）シート'!$L$32&gt;=S29,1,0)</f>
        <v>0</v>
      </c>
      <c r="U29" s="126">
        <f>IF(SUM(U30:U35)=0,1,0)</f>
        <v>0</v>
      </c>
    </row>
    <row r="30" spans="1:21">
      <c r="A30" s="11"/>
      <c r="B30" s="14"/>
      <c r="C30" s="6" t="s">
        <v>7</v>
      </c>
      <c r="D30" s="38">
        <v>1.5</v>
      </c>
      <c r="E30" s="36">
        <v>0.45</v>
      </c>
      <c r="F30" s="95" t="str">
        <f t="shared" ref="F30:F35" si="12">IF($N$8=3,IF(M30=1,"○",""),"")</f>
        <v/>
      </c>
      <c r="G30" s="7">
        <v>6</v>
      </c>
      <c r="H30" s="261"/>
      <c r="M30" s="127">
        <f>IF(SUM(M29)&gt;=1,0,IF(SUM(N30,R30)&gt;=1,1,0))</f>
        <v>0</v>
      </c>
      <c r="N30" s="129">
        <f t="shared" ref="N30:N35" si="13">IF(SUM(P30:Q30)=2,1,0)</f>
        <v>0</v>
      </c>
      <c r="O30" s="131">
        <f t="shared" si="10"/>
        <v>1.5</v>
      </c>
      <c r="P30" s="126">
        <f>IF('計算（入力）シート'!$L$30&gt;='基準ポイント（自己採点表）'!D30,1,0)</f>
        <v>0</v>
      </c>
      <c r="Q30" s="126">
        <f>IF('計算（入力）シート'!$L$30&lt;'基準ポイント（自己採点表）'!D29,1,0)</f>
        <v>1</v>
      </c>
      <c r="R30" s="129">
        <f t="shared" ref="R30:R35" si="14">IF(SUM(T30:U30)=2,1,0)</f>
        <v>0</v>
      </c>
      <c r="S30" s="126">
        <f t="shared" si="11"/>
        <v>0.45</v>
      </c>
      <c r="T30" s="126">
        <f>IF('計算（入力）シート'!$L$32&gt;=S30,1,0)</f>
        <v>0</v>
      </c>
      <c r="U30" s="126">
        <f>IF('計算（入力）シート'!$L$32&lt;S29,1,0)</f>
        <v>1</v>
      </c>
    </row>
    <row r="31" spans="1:21">
      <c r="A31" s="11"/>
      <c r="B31" s="14"/>
      <c r="C31" s="6" t="s">
        <v>8</v>
      </c>
      <c r="D31" s="38">
        <v>1.2</v>
      </c>
      <c r="E31" s="36">
        <v>0.4</v>
      </c>
      <c r="F31" s="95" t="str">
        <f t="shared" si="12"/>
        <v/>
      </c>
      <c r="G31" s="7">
        <v>5</v>
      </c>
      <c r="H31" s="261"/>
      <c r="M31" s="127">
        <f>IF(SUM(M29:M30)&gt;=1,0,IF(SUM(N31,R31)&gt;=1,1,0))</f>
        <v>0</v>
      </c>
      <c r="N31" s="129">
        <f t="shared" si="13"/>
        <v>0</v>
      </c>
      <c r="O31" s="131">
        <f t="shared" si="10"/>
        <v>1.2</v>
      </c>
      <c r="P31" s="126">
        <f>IF('計算（入力）シート'!$L$30&gt;='基準ポイント（自己採点表）'!D31,1,0)</f>
        <v>0</v>
      </c>
      <c r="Q31" s="126">
        <f>IF('計算（入力）シート'!$L$30&lt;'基準ポイント（自己採点表）'!D30,1,0)</f>
        <v>1</v>
      </c>
      <c r="R31" s="129">
        <f t="shared" si="14"/>
        <v>0</v>
      </c>
      <c r="S31" s="126">
        <f t="shared" si="11"/>
        <v>0.4</v>
      </c>
      <c r="T31" s="126">
        <f>IF('計算（入力）シート'!$L$32&gt;=S31,1,0)</f>
        <v>0</v>
      </c>
      <c r="U31" s="126">
        <f>IF('計算（入力）シート'!$L$32&lt;S30,1,0)</f>
        <v>1</v>
      </c>
    </row>
    <row r="32" spans="1:21">
      <c r="A32" s="11"/>
      <c r="B32" s="14"/>
      <c r="C32" s="6" t="s">
        <v>9</v>
      </c>
      <c r="D32" s="38">
        <v>0.9</v>
      </c>
      <c r="E32" s="36">
        <v>0.36</v>
      </c>
      <c r="F32" s="95" t="str">
        <f t="shared" si="12"/>
        <v/>
      </c>
      <c r="G32" s="7">
        <v>4</v>
      </c>
      <c r="H32" s="261"/>
      <c r="M32" s="127">
        <f>IF(SUM(M29:M31)&gt;=1,0,IF(SUM(N32,R32)&gt;=1,1,0))</f>
        <v>0</v>
      </c>
      <c r="N32" s="129">
        <f t="shared" si="13"/>
        <v>0</v>
      </c>
      <c r="O32" s="131">
        <f t="shared" si="10"/>
        <v>0.9</v>
      </c>
      <c r="P32" s="126">
        <f>IF('計算（入力）シート'!$L$30&gt;='基準ポイント（自己採点表）'!D32,1,0)</f>
        <v>0</v>
      </c>
      <c r="Q32" s="126">
        <f>IF('計算（入力）シート'!$L$30&lt;'基準ポイント（自己採点表）'!D31,1,0)</f>
        <v>1</v>
      </c>
      <c r="R32" s="129">
        <f t="shared" si="14"/>
        <v>0</v>
      </c>
      <c r="S32" s="126">
        <f t="shared" si="11"/>
        <v>0.36</v>
      </c>
      <c r="T32" s="126">
        <f>IF('計算（入力）シート'!$L$32&gt;=S32,1,0)</f>
        <v>0</v>
      </c>
      <c r="U32" s="126">
        <f>IF('計算（入力）シート'!$L$32&lt;S31,1,0)</f>
        <v>1</v>
      </c>
    </row>
    <row r="33" spans="1:21">
      <c r="A33" s="11"/>
      <c r="B33" s="14"/>
      <c r="C33" s="6" t="s">
        <v>10</v>
      </c>
      <c r="D33" s="38">
        <v>0.6</v>
      </c>
      <c r="E33" s="36">
        <v>0.33</v>
      </c>
      <c r="F33" s="95" t="str">
        <f t="shared" si="12"/>
        <v/>
      </c>
      <c r="G33" s="7">
        <v>3</v>
      </c>
      <c r="H33" s="261"/>
      <c r="M33" s="127">
        <f>IF(SUM(M29:M32)&gt;=1,0,IF(SUM(N33,R33)&gt;=1,1,0))</f>
        <v>0</v>
      </c>
      <c r="N33" s="129">
        <f t="shared" si="13"/>
        <v>0</v>
      </c>
      <c r="O33" s="131">
        <f t="shared" si="10"/>
        <v>0.6</v>
      </c>
      <c r="P33" s="126">
        <f>IF('計算（入力）シート'!$L$30&gt;='基準ポイント（自己採点表）'!D33,1,0)</f>
        <v>0</v>
      </c>
      <c r="Q33" s="126">
        <f>IF('計算（入力）シート'!$L$30&lt;'基準ポイント（自己採点表）'!D32,1,0)</f>
        <v>1</v>
      </c>
      <c r="R33" s="129">
        <f t="shared" si="14"/>
        <v>0</v>
      </c>
      <c r="S33" s="126">
        <f t="shared" si="11"/>
        <v>0.33</v>
      </c>
      <c r="T33" s="126">
        <f>IF('計算（入力）シート'!$L$32&gt;=S33,1,0)</f>
        <v>0</v>
      </c>
      <c r="U33" s="126">
        <f>IF('計算（入力）シート'!$L$32&lt;S32,1,0)</f>
        <v>1</v>
      </c>
    </row>
    <row r="34" spans="1:21">
      <c r="A34" s="11"/>
      <c r="B34" s="14"/>
      <c r="C34" s="6" t="s">
        <v>11</v>
      </c>
      <c r="D34" s="38">
        <v>0.3</v>
      </c>
      <c r="E34" s="36">
        <v>0.3</v>
      </c>
      <c r="F34" s="95" t="str">
        <f t="shared" si="12"/>
        <v/>
      </c>
      <c r="G34" s="7">
        <v>2</v>
      </c>
      <c r="H34" s="261"/>
      <c r="M34" s="127">
        <f>IF(SUM(M29:M33)&gt;=1,0,IF(SUM(N34,R34)&gt;=1,1,0))</f>
        <v>0</v>
      </c>
      <c r="N34" s="129">
        <f t="shared" si="13"/>
        <v>0</v>
      </c>
      <c r="O34" s="131">
        <f t="shared" si="10"/>
        <v>0.3</v>
      </c>
      <c r="P34" s="126">
        <f>IF('計算（入力）シート'!$L$30&gt;='基準ポイント（自己採点表）'!D34,1,0)</f>
        <v>0</v>
      </c>
      <c r="Q34" s="126">
        <f>IF('計算（入力）シート'!$L$30&lt;'基準ポイント（自己採点表）'!D33,1,0)</f>
        <v>1</v>
      </c>
      <c r="R34" s="129">
        <f t="shared" si="14"/>
        <v>0</v>
      </c>
      <c r="S34" s="126">
        <f t="shared" si="11"/>
        <v>0.3</v>
      </c>
      <c r="T34" s="126">
        <f>IF('計算（入力）シート'!$L$32&gt;=S34,1,0)</f>
        <v>0</v>
      </c>
      <c r="U34" s="126">
        <f>IF('計算（入力）シート'!$L$32&lt;S33,1,0)</f>
        <v>1</v>
      </c>
    </row>
    <row r="35" spans="1:21" ht="17.25" thickBot="1">
      <c r="A35" s="11"/>
      <c r="B35" s="15"/>
      <c r="C35" s="6" t="s">
        <v>12</v>
      </c>
      <c r="D35" s="8" t="s">
        <v>75</v>
      </c>
      <c r="E35" s="9"/>
      <c r="F35" s="95" t="str">
        <f t="shared" si="12"/>
        <v/>
      </c>
      <c r="G35" s="7">
        <v>1</v>
      </c>
      <c r="H35" s="261"/>
      <c r="M35" s="127">
        <f>IF(SUM(M29:M34)&gt;=1,0,IF(SUM(N35,R35)&gt;=1,1,0))</f>
        <v>0</v>
      </c>
      <c r="N35" s="130">
        <f t="shared" si="13"/>
        <v>0</v>
      </c>
      <c r="O35" s="131">
        <v>0</v>
      </c>
      <c r="P35" s="126">
        <f>IF('計算（入力）シート'!$L$30&gt;='基準ポイント（自己採点表）'!D35,1,0)</f>
        <v>0</v>
      </c>
      <c r="Q35" s="126">
        <f>IF('計算（入力）シート'!$L$30&lt;'基準ポイント（自己採点表）'!D34,1,0)</f>
        <v>1</v>
      </c>
      <c r="R35" s="130">
        <f t="shared" si="14"/>
        <v>0</v>
      </c>
      <c r="S35" s="126">
        <v>0</v>
      </c>
      <c r="T35" s="126">
        <f>IF('計算（入力）シート'!$L$32="",0,(IF('計算（入力）シート'!$L$32&gt;S35,1,0)))</f>
        <v>0</v>
      </c>
      <c r="U35" s="126">
        <f>IF('計算（入力）シート'!$L$32&lt;S34,1,0)</f>
        <v>1</v>
      </c>
    </row>
    <row r="36" spans="1:21">
      <c r="A36" s="11"/>
      <c r="B36" s="10" t="s">
        <v>106</v>
      </c>
      <c r="C36" s="33"/>
      <c r="D36" s="33"/>
      <c r="E36" s="33"/>
      <c r="F36" s="33"/>
      <c r="G36" s="16"/>
      <c r="H36" s="261"/>
    </row>
    <row r="37" spans="1:21">
      <c r="A37" s="11"/>
      <c r="B37" s="14"/>
      <c r="C37" s="5" t="s">
        <v>60</v>
      </c>
      <c r="D37" s="27" t="s">
        <v>124</v>
      </c>
      <c r="E37" s="27" t="s">
        <v>78</v>
      </c>
      <c r="F37" s="90"/>
      <c r="G37" s="91"/>
      <c r="H37" s="261"/>
      <c r="N37" s="126" t="s">
        <v>263</v>
      </c>
    </row>
    <row r="38" spans="1:21">
      <c r="A38" s="11"/>
      <c r="B38" s="14"/>
      <c r="C38" s="6" t="s">
        <v>6</v>
      </c>
      <c r="D38" s="36">
        <v>0.2</v>
      </c>
      <c r="E38" s="36">
        <v>0.2</v>
      </c>
      <c r="F38" s="95" t="str">
        <f>IF($N$8=4,IF(M38=1,"○",""),"")</f>
        <v/>
      </c>
      <c r="G38" s="7">
        <v>7</v>
      </c>
      <c r="H38" s="261"/>
      <c r="M38" s="127">
        <f>IF(SUM(N38)&gt;=1,1,0)</f>
        <v>0</v>
      </c>
      <c r="N38" s="129">
        <f>IF(SUM(P38:Q38)=2,1,0)</f>
        <v>0</v>
      </c>
      <c r="O38" s="132">
        <f t="shared" ref="O38:O43" si="15">D38</f>
        <v>0.2</v>
      </c>
      <c r="P38" s="126">
        <f>IF('計算（入力）シート'!$L$34&gt;='基準ポイント（自己採点表）'!D38,1,0)</f>
        <v>0</v>
      </c>
      <c r="Q38" s="126">
        <f>IF(SUM(Q39:Q44)=0,1,0)</f>
        <v>0</v>
      </c>
    </row>
    <row r="39" spans="1:21">
      <c r="A39" s="11"/>
      <c r="B39" s="14"/>
      <c r="C39" s="6" t="s">
        <v>7</v>
      </c>
      <c r="D39" s="36">
        <v>0.17</v>
      </c>
      <c r="E39" s="36">
        <v>0.17</v>
      </c>
      <c r="F39" s="95" t="str">
        <f t="shared" ref="F39:F44" si="16">IF($N$8=4,IF(M39=1,"○",""),"")</f>
        <v/>
      </c>
      <c r="G39" s="7">
        <v>6</v>
      </c>
      <c r="H39" s="261"/>
      <c r="M39" s="127">
        <f t="shared" ref="M39:M44" si="17">IF(SUM(N39)&gt;=1,1,0)</f>
        <v>0</v>
      </c>
      <c r="N39" s="129">
        <f t="shared" ref="N39:N44" si="18">IF(SUM(P39:Q39)=2,1,0)</f>
        <v>0</v>
      </c>
      <c r="O39" s="132">
        <f t="shared" si="15"/>
        <v>0.17</v>
      </c>
      <c r="P39" s="126">
        <f>IF('計算（入力）シート'!$L$34&gt;='基準ポイント（自己採点表）'!D39,1,0)</f>
        <v>0</v>
      </c>
      <c r="Q39" s="126">
        <f>IF('計算（入力）シート'!$L$34&lt;'基準ポイント（自己採点表）'!D38,1,0)</f>
        <v>1</v>
      </c>
    </row>
    <row r="40" spans="1:21">
      <c r="A40" s="11"/>
      <c r="B40" s="14"/>
      <c r="C40" s="6" t="s">
        <v>8</v>
      </c>
      <c r="D40" s="36">
        <v>0.14000000000000001</v>
      </c>
      <c r="E40" s="36">
        <v>0.14000000000000001</v>
      </c>
      <c r="F40" s="95" t="str">
        <f t="shared" si="16"/>
        <v/>
      </c>
      <c r="G40" s="7">
        <v>5</v>
      </c>
      <c r="H40" s="261"/>
      <c r="M40" s="127">
        <f t="shared" si="17"/>
        <v>0</v>
      </c>
      <c r="N40" s="129">
        <f t="shared" si="18"/>
        <v>0</v>
      </c>
      <c r="O40" s="132">
        <f t="shared" si="15"/>
        <v>0.14000000000000001</v>
      </c>
      <c r="P40" s="126">
        <f>IF('計算（入力）シート'!$L$34&gt;='基準ポイント（自己採点表）'!D40,1,0)</f>
        <v>0</v>
      </c>
      <c r="Q40" s="126">
        <f>IF('計算（入力）シート'!$L$34&lt;'基準ポイント（自己採点表）'!D39,1,0)</f>
        <v>1</v>
      </c>
    </row>
    <row r="41" spans="1:21">
      <c r="A41" s="11"/>
      <c r="B41" s="14"/>
      <c r="C41" s="6" t="s">
        <v>9</v>
      </c>
      <c r="D41" s="36">
        <v>0.11</v>
      </c>
      <c r="E41" s="36">
        <v>0.11</v>
      </c>
      <c r="F41" s="95" t="str">
        <f t="shared" si="16"/>
        <v/>
      </c>
      <c r="G41" s="7">
        <v>4</v>
      </c>
      <c r="H41" s="261"/>
      <c r="M41" s="127">
        <f t="shared" si="17"/>
        <v>0</v>
      </c>
      <c r="N41" s="129">
        <f t="shared" si="18"/>
        <v>0</v>
      </c>
      <c r="O41" s="132">
        <f t="shared" si="15"/>
        <v>0.11</v>
      </c>
      <c r="P41" s="126">
        <f>IF('計算（入力）シート'!$L$34&gt;='基準ポイント（自己採点表）'!D41,1,0)</f>
        <v>0</v>
      </c>
      <c r="Q41" s="126">
        <f>IF('計算（入力）シート'!$L$34&lt;'基準ポイント（自己採点表）'!D40,1,0)</f>
        <v>1</v>
      </c>
    </row>
    <row r="42" spans="1:21">
      <c r="A42" s="11"/>
      <c r="B42" s="14"/>
      <c r="C42" s="6" t="s">
        <v>10</v>
      </c>
      <c r="D42" s="36">
        <v>0.08</v>
      </c>
      <c r="E42" s="36">
        <v>0.08</v>
      </c>
      <c r="F42" s="95" t="str">
        <f t="shared" si="16"/>
        <v/>
      </c>
      <c r="G42" s="7">
        <v>3</v>
      </c>
      <c r="H42" s="261"/>
      <c r="M42" s="127">
        <f t="shared" si="17"/>
        <v>0</v>
      </c>
      <c r="N42" s="129">
        <f t="shared" si="18"/>
        <v>0</v>
      </c>
      <c r="O42" s="132">
        <f t="shared" si="15"/>
        <v>0.08</v>
      </c>
      <c r="P42" s="126">
        <f>IF('計算（入力）シート'!$L$34&gt;='基準ポイント（自己採点表）'!D42,1,0)</f>
        <v>0</v>
      </c>
      <c r="Q42" s="126">
        <f>IF('計算（入力）シート'!$L$34&lt;'基準ポイント（自己採点表）'!D41,1,0)</f>
        <v>1</v>
      </c>
    </row>
    <row r="43" spans="1:21">
      <c r="A43" s="11"/>
      <c r="B43" s="14"/>
      <c r="C43" s="6" t="s">
        <v>11</v>
      </c>
      <c r="D43" s="36">
        <v>0.05</v>
      </c>
      <c r="E43" s="36">
        <v>0.05</v>
      </c>
      <c r="F43" s="95" t="str">
        <f t="shared" si="16"/>
        <v/>
      </c>
      <c r="G43" s="7">
        <v>2</v>
      </c>
      <c r="H43" s="261"/>
      <c r="M43" s="127">
        <f t="shared" si="17"/>
        <v>0</v>
      </c>
      <c r="N43" s="129">
        <f t="shared" si="18"/>
        <v>0</v>
      </c>
      <c r="O43" s="132">
        <f t="shared" si="15"/>
        <v>0.05</v>
      </c>
      <c r="P43" s="126">
        <f>IF('計算（入力）シート'!$L$34&gt;='基準ポイント（自己採点表）'!D43,1,0)</f>
        <v>0</v>
      </c>
      <c r="Q43" s="126">
        <f>IF('計算（入力）シート'!$L$34&lt;'基準ポイント（自己採点表）'!D42,1,0)</f>
        <v>1</v>
      </c>
    </row>
    <row r="44" spans="1:21" ht="17.25" thickBot="1">
      <c r="A44" s="11"/>
      <c r="B44" s="15"/>
      <c r="C44" s="6" t="s">
        <v>12</v>
      </c>
      <c r="D44" s="8" t="s">
        <v>75</v>
      </c>
      <c r="E44" s="9"/>
      <c r="F44" s="95" t="str">
        <f t="shared" si="16"/>
        <v/>
      </c>
      <c r="G44" s="7">
        <v>1</v>
      </c>
      <c r="H44" s="261"/>
      <c r="M44" s="127">
        <f t="shared" si="17"/>
        <v>0</v>
      </c>
      <c r="N44" s="130">
        <f t="shared" si="18"/>
        <v>0</v>
      </c>
      <c r="O44" s="132">
        <v>0</v>
      </c>
      <c r="P44" s="126">
        <f>IF('計算（入力）シート'!$L$34&gt;=0.0001,1,0)</f>
        <v>0</v>
      </c>
      <c r="Q44" s="126">
        <f>IF('計算（入力）シート'!$L$34&lt;'基準ポイント（自己採点表）'!D43,1,0)</f>
        <v>1</v>
      </c>
    </row>
    <row r="45" spans="1:21">
      <c r="A45" s="11"/>
      <c r="B45" s="10" t="s">
        <v>122</v>
      </c>
      <c r="C45" s="33"/>
      <c r="D45" s="33"/>
      <c r="E45" s="33"/>
      <c r="F45" s="90"/>
      <c r="G45" s="16"/>
      <c r="H45" s="261"/>
      <c r="N45" s="126" t="s">
        <v>263</v>
      </c>
    </row>
    <row r="46" spans="1:21">
      <c r="A46" s="11"/>
      <c r="B46" s="14"/>
      <c r="C46" s="13" t="s">
        <v>6</v>
      </c>
      <c r="D46" s="9" t="s">
        <v>19</v>
      </c>
      <c r="E46" s="9"/>
      <c r="F46" s="95" t="str">
        <f>IF(M46=1,"○","")</f>
        <v/>
      </c>
      <c r="G46" s="7">
        <v>7</v>
      </c>
      <c r="H46" s="261"/>
      <c r="M46" s="127">
        <f>IF(SUM(N46,R46)&gt;=1,1,0)</f>
        <v>0</v>
      </c>
      <c r="N46" s="129">
        <f>IF(SUM(P46:Q46)=2,1,0)</f>
        <v>0</v>
      </c>
      <c r="O46" s="132">
        <v>0.6</v>
      </c>
      <c r="P46" s="126">
        <f>IF('計算（入力）シート'!$L$40&gt;=O46,1,0)</f>
        <v>0</v>
      </c>
      <c r="Q46" s="126">
        <f>IF(SUM(Q47:Q52)=0,1,0)</f>
        <v>0</v>
      </c>
    </row>
    <row r="47" spans="1:21">
      <c r="A47" s="14"/>
      <c r="B47" s="14"/>
      <c r="C47" s="13" t="s">
        <v>7</v>
      </c>
      <c r="D47" s="9" t="s">
        <v>18</v>
      </c>
      <c r="E47" s="9"/>
      <c r="F47" s="95" t="str">
        <f t="shared" ref="F47:F52" si="19">IF(M47=1,"○","")</f>
        <v/>
      </c>
      <c r="G47" s="7">
        <v>6</v>
      </c>
      <c r="H47" s="261"/>
      <c r="M47" s="127">
        <f>IF(SUM(M46)&gt;=1,0,IF(SUM(N47,R47)&gt;=1,1,0))</f>
        <v>0</v>
      </c>
      <c r="N47" s="129">
        <f t="shared" ref="N47:N52" si="20">IF(SUM(P47:Q47)=2,1,0)</f>
        <v>0</v>
      </c>
      <c r="O47" s="132">
        <v>0.5</v>
      </c>
      <c r="P47" s="126">
        <f>IF('計算（入力）シート'!$L$40&gt;=O47,1,0)</f>
        <v>0</v>
      </c>
      <c r="Q47" s="126">
        <f>IF('計算（入力）シート'!$L$40&lt;O46,1,0)</f>
        <v>1</v>
      </c>
    </row>
    <row r="48" spans="1:21">
      <c r="A48" s="14"/>
      <c r="B48" s="14"/>
      <c r="C48" s="13" t="s">
        <v>8</v>
      </c>
      <c r="D48" s="9" t="s">
        <v>17</v>
      </c>
      <c r="E48" s="9"/>
      <c r="F48" s="95" t="str">
        <f t="shared" si="19"/>
        <v/>
      </c>
      <c r="G48" s="7">
        <v>5</v>
      </c>
      <c r="H48" s="261"/>
      <c r="M48" s="127">
        <f>IF(SUM(M46:M47)&gt;=1,0,IF(SUM(N48,R48)&gt;=1,1,0))</f>
        <v>0</v>
      </c>
      <c r="N48" s="129">
        <f t="shared" si="20"/>
        <v>0</v>
      </c>
      <c r="O48" s="132">
        <v>0.4</v>
      </c>
      <c r="P48" s="126">
        <f>IF('計算（入力）シート'!$L$40&gt;=O48,1,0)</f>
        <v>0</v>
      </c>
      <c r="Q48" s="126">
        <f>IF('計算（入力）シート'!$L$40&lt;O47,1,0)</f>
        <v>1</v>
      </c>
    </row>
    <row r="49" spans="1:17">
      <c r="A49" s="14"/>
      <c r="B49" s="14"/>
      <c r="C49" s="13" t="s">
        <v>9</v>
      </c>
      <c r="D49" s="9" t="s">
        <v>16</v>
      </c>
      <c r="E49" s="9"/>
      <c r="F49" s="95" t="str">
        <f t="shared" si="19"/>
        <v/>
      </c>
      <c r="G49" s="7">
        <v>4</v>
      </c>
      <c r="H49" s="261"/>
      <c r="M49" s="127">
        <f>IF(SUM(M46:M48)&gt;=1,0,IF(SUM(N49,R49)&gt;=1,1,0))</f>
        <v>0</v>
      </c>
      <c r="N49" s="129">
        <f t="shared" si="20"/>
        <v>0</v>
      </c>
      <c r="O49" s="132">
        <v>0.3</v>
      </c>
      <c r="P49" s="126">
        <f>IF('計算（入力）シート'!$L$40&gt;=O49,1,0)</f>
        <v>0</v>
      </c>
      <c r="Q49" s="126">
        <f>IF('計算（入力）シート'!$L$40&lt;O48,1,0)</f>
        <v>1</v>
      </c>
    </row>
    <row r="50" spans="1:17">
      <c r="A50" s="14"/>
      <c r="B50" s="14"/>
      <c r="C50" s="13" t="s">
        <v>10</v>
      </c>
      <c r="D50" s="9" t="s">
        <v>15</v>
      </c>
      <c r="E50" s="9"/>
      <c r="F50" s="95" t="str">
        <f t="shared" si="19"/>
        <v/>
      </c>
      <c r="G50" s="7">
        <v>3</v>
      </c>
      <c r="H50" s="261"/>
      <c r="M50" s="127">
        <f>IF(SUM(M46:M49)&gt;=1,0,IF(SUM(N50,R50)&gt;=1,1,0))</f>
        <v>0</v>
      </c>
      <c r="N50" s="129">
        <f t="shared" si="20"/>
        <v>0</v>
      </c>
      <c r="O50" s="132">
        <v>0.2</v>
      </c>
      <c r="P50" s="126">
        <f>IF('計算（入力）シート'!$L$40&gt;=O50,1,0)</f>
        <v>0</v>
      </c>
      <c r="Q50" s="126">
        <f>IF('計算（入力）シート'!$L$40&lt;O49,1,0)</f>
        <v>1</v>
      </c>
    </row>
    <row r="51" spans="1:17">
      <c r="A51" s="14"/>
      <c r="B51" s="14"/>
      <c r="C51" s="13" t="s">
        <v>11</v>
      </c>
      <c r="D51" s="9" t="s">
        <v>14</v>
      </c>
      <c r="E51" s="9"/>
      <c r="F51" s="95" t="str">
        <f t="shared" si="19"/>
        <v/>
      </c>
      <c r="G51" s="7">
        <v>2</v>
      </c>
      <c r="H51" s="261"/>
      <c r="M51" s="127">
        <f>IF(SUM(M46:M50)&gt;=1,0,IF(SUM(N51,R51)&gt;=1,1,0))</f>
        <v>0</v>
      </c>
      <c r="N51" s="129">
        <f t="shared" si="20"/>
        <v>0</v>
      </c>
      <c r="O51" s="132">
        <v>0.15</v>
      </c>
      <c r="P51" s="126">
        <f>IF('計算（入力）シート'!$L$40&gt;=O51,1,0)</f>
        <v>0</v>
      </c>
      <c r="Q51" s="126">
        <f>IF('計算（入力）シート'!$L$40&lt;O50,1,0)</f>
        <v>1</v>
      </c>
    </row>
    <row r="52" spans="1:17" ht="17.25" thickBot="1">
      <c r="A52" s="14"/>
      <c r="B52" s="15"/>
      <c r="C52" s="122" t="s">
        <v>12</v>
      </c>
      <c r="D52" s="123" t="s">
        <v>13</v>
      </c>
      <c r="E52" s="123"/>
      <c r="F52" s="95" t="str">
        <f t="shared" si="19"/>
        <v/>
      </c>
      <c r="G52" s="124">
        <v>1</v>
      </c>
      <c r="H52" s="261"/>
      <c r="M52" s="127">
        <f>IF(SUM(M46:M51)&gt;=1,0,IF(SUM(N52,R52)&gt;=1,1,0))</f>
        <v>0</v>
      </c>
      <c r="N52" s="130">
        <f t="shared" si="20"/>
        <v>0</v>
      </c>
      <c r="O52" s="132">
        <v>0.1</v>
      </c>
      <c r="P52" s="126">
        <f>IF('計算（入力）シート'!$L$40&gt;=O52,1,0)</f>
        <v>0</v>
      </c>
      <c r="Q52" s="126">
        <f>IF('計算（入力）シート'!$L$40&lt;O51,1,0)</f>
        <v>1</v>
      </c>
    </row>
    <row r="53" spans="1:17">
      <c r="A53" s="14"/>
      <c r="B53" s="10" t="s">
        <v>123</v>
      </c>
      <c r="C53" s="33"/>
      <c r="D53" s="33"/>
      <c r="E53" s="33"/>
      <c r="F53" s="90"/>
      <c r="G53" s="16"/>
      <c r="H53" s="261"/>
      <c r="N53" s="126" t="s">
        <v>266</v>
      </c>
    </row>
    <row r="54" spans="1:17">
      <c r="A54" s="14"/>
      <c r="B54" s="14"/>
      <c r="C54" s="13" t="s">
        <v>6</v>
      </c>
      <c r="D54" s="9" t="s">
        <v>26</v>
      </c>
      <c r="E54" s="9"/>
      <c r="F54" s="95" t="str">
        <f>IF(M54=1,"○","")</f>
        <v/>
      </c>
      <c r="G54" s="7">
        <v>7</v>
      </c>
      <c r="H54" s="261"/>
      <c r="M54" s="127">
        <f>IF(SUM(N54,R54)&gt;=1,1,0)</f>
        <v>0</v>
      </c>
      <c r="N54" s="129">
        <f>IF(SUM(P54:Q54)=2,1,0)</f>
        <v>0</v>
      </c>
      <c r="O54" s="133">
        <v>15000000</v>
      </c>
      <c r="P54" s="126">
        <f>IF('計算（入力）シート'!$L$45&gt;=O54,1,0)</f>
        <v>0</v>
      </c>
      <c r="Q54" s="126">
        <f>IF(SUM(Q55:Q60)=0,1,0)</f>
        <v>0</v>
      </c>
    </row>
    <row r="55" spans="1:17">
      <c r="A55" s="14"/>
      <c r="B55" s="14"/>
      <c r="C55" s="13" t="s">
        <v>7</v>
      </c>
      <c r="D55" s="9" t="s">
        <v>25</v>
      </c>
      <c r="E55" s="9"/>
      <c r="F55" s="95" t="str">
        <f t="shared" ref="F55:F66" si="21">IF(M55=1,"○","")</f>
        <v/>
      </c>
      <c r="G55" s="7">
        <v>6</v>
      </c>
      <c r="H55" s="261"/>
      <c r="M55" s="127">
        <f>IF(SUM(M54)&gt;=1,0,IF(SUM(N55,R55)&gt;=1,1,0))</f>
        <v>0</v>
      </c>
      <c r="N55" s="129">
        <f t="shared" ref="N55:N60" si="22">IF(SUM(P55:Q55)=2,1,0)</f>
        <v>0</v>
      </c>
      <c r="O55" s="133">
        <v>10000000</v>
      </c>
      <c r="P55" s="126">
        <f>IF('計算（入力）シート'!$L$45&gt;=O55,1,0)</f>
        <v>0</v>
      </c>
      <c r="Q55" s="126">
        <f>IF('計算（入力）シート'!$L$45&lt;O54,1,0)</f>
        <v>1</v>
      </c>
    </row>
    <row r="56" spans="1:17">
      <c r="A56" s="14"/>
      <c r="B56" s="14"/>
      <c r="C56" s="13" t="s">
        <v>8</v>
      </c>
      <c r="D56" s="9" t="s">
        <v>24</v>
      </c>
      <c r="E56" s="9"/>
      <c r="F56" s="95" t="str">
        <f t="shared" si="21"/>
        <v/>
      </c>
      <c r="G56" s="7">
        <v>5</v>
      </c>
      <c r="H56" s="261"/>
      <c r="M56" s="127">
        <f>IF(SUM(M54:M55)&gt;=1,0,IF(SUM(N56,R56)&gt;=1,1,0))</f>
        <v>0</v>
      </c>
      <c r="N56" s="129">
        <f t="shared" si="22"/>
        <v>0</v>
      </c>
      <c r="O56" s="133">
        <v>6500000</v>
      </c>
      <c r="P56" s="126">
        <f>IF('計算（入力）シート'!$L$45&gt;=O56,1,0)</f>
        <v>0</v>
      </c>
      <c r="Q56" s="126">
        <f>IF('計算（入力）シート'!$L$45&lt;O55,1,0)</f>
        <v>1</v>
      </c>
    </row>
    <row r="57" spans="1:17">
      <c r="A57" s="14"/>
      <c r="B57" s="14"/>
      <c r="C57" s="13" t="s">
        <v>9</v>
      </c>
      <c r="D57" s="9" t="s">
        <v>23</v>
      </c>
      <c r="E57" s="9"/>
      <c r="F57" s="95" t="str">
        <f t="shared" si="21"/>
        <v/>
      </c>
      <c r="G57" s="7">
        <v>4</v>
      </c>
      <c r="H57" s="261"/>
      <c r="M57" s="127">
        <f>IF(SUM(M54:M56)&gt;=1,0,IF(SUM(N57,R57)&gt;=1,1,0))</f>
        <v>0</v>
      </c>
      <c r="N57" s="129">
        <f t="shared" si="22"/>
        <v>0</v>
      </c>
      <c r="O57" s="133">
        <v>4000000</v>
      </c>
      <c r="P57" s="126">
        <f>IF('計算（入力）シート'!$L$45&gt;=O57,1,0)</f>
        <v>0</v>
      </c>
      <c r="Q57" s="126">
        <f>IF('計算（入力）シート'!$L$45&lt;O56,1,0)</f>
        <v>1</v>
      </c>
    </row>
    <row r="58" spans="1:17">
      <c r="A58" s="14"/>
      <c r="B58" s="14"/>
      <c r="C58" s="13" t="s">
        <v>10</v>
      </c>
      <c r="D58" s="9" t="s">
        <v>22</v>
      </c>
      <c r="E58" s="9"/>
      <c r="F58" s="95" t="str">
        <f t="shared" si="21"/>
        <v/>
      </c>
      <c r="G58" s="7">
        <v>3</v>
      </c>
      <c r="H58" s="261"/>
      <c r="M58" s="127">
        <f>IF(SUM(M54:M57)&gt;=1,0,IF(SUM(N58,R58)&gt;=1,1,0))</f>
        <v>0</v>
      </c>
      <c r="N58" s="129">
        <f t="shared" si="22"/>
        <v>0</v>
      </c>
      <c r="O58" s="133">
        <v>3000000</v>
      </c>
      <c r="P58" s="126">
        <f>IF('計算（入力）シート'!$L$45&gt;=O58,1,0)</f>
        <v>0</v>
      </c>
      <c r="Q58" s="126">
        <f>IF('計算（入力）シート'!$L$45&lt;O57,1,0)</f>
        <v>1</v>
      </c>
    </row>
    <row r="59" spans="1:17">
      <c r="A59" s="14"/>
      <c r="B59" s="14"/>
      <c r="C59" s="13" t="s">
        <v>11</v>
      </c>
      <c r="D59" s="9" t="s">
        <v>21</v>
      </c>
      <c r="E59" s="9"/>
      <c r="F59" s="95" t="str">
        <f t="shared" si="21"/>
        <v/>
      </c>
      <c r="G59" s="7">
        <v>2</v>
      </c>
      <c r="H59" s="261"/>
      <c r="M59" s="127">
        <f>IF(SUM(M54:M58)&gt;=1,0,IF(SUM(N59,R59)&gt;=1,1,0))</f>
        <v>0</v>
      </c>
      <c r="N59" s="129">
        <f t="shared" si="22"/>
        <v>0</v>
      </c>
      <c r="O59" s="133">
        <v>1500000</v>
      </c>
      <c r="P59" s="126">
        <f>IF('計算（入力）シート'!$L$45&gt;=O59,1,0)</f>
        <v>0</v>
      </c>
      <c r="Q59" s="126">
        <f>IF('計算（入力）シート'!$L$45&lt;O58,1,0)</f>
        <v>1</v>
      </c>
    </row>
    <row r="60" spans="1:17" ht="17.25" thickBot="1">
      <c r="A60" s="14"/>
      <c r="B60" s="15"/>
      <c r="C60" s="13" t="s">
        <v>12</v>
      </c>
      <c r="D60" s="9" t="s">
        <v>20</v>
      </c>
      <c r="E60" s="9"/>
      <c r="F60" s="95" t="str">
        <f t="shared" si="21"/>
        <v/>
      </c>
      <c r="G60" s="7">
        <v>1</v>
      </c>
      <c r="H60" s="261"/>
      <c r="M60" s="127">
        <f>IF(SUM(M54:M59)&gt;=1,0,IF(SUM(N60,R60)&gt;=1,1,0))</f>
        <v>0</v>
      </c>
      <c r="N60" s="130">
        <f t="shared" si="22"/>
        <v>0</v>
      </c>
      <c r="O60" s="133">
        <v>1000000</v>
      </c>
      <c r="P60" s="126">
        <f>IF('計算（入力）シート'!$L$45&gt;=O60,1,0)</f>
        <v>0</v>
      </c>
      <c r="Q60" s="126">
        <f>IF('計算（入力）シート'!$L$45&lt;O59,1,0)</f>
        <v>1</v>
      </c>
    </row>
    <row r="61" spans="1:17">
      <c r="A61" s="14"/>
      <c r="B61" s="10" t="s">
        <v>145</v>
      </c>
      <c r="C61" s="33"/>
      <c r="D61" s="33"/>
      <c r="E61" s="33"/>
      <c r="F61" s="90"/>
      <c r="G61" s="16"/>
      <c r="H61" s="261"/>
      <c r="L61" s="126">
        <f>IF('計算（入力）シート'!M9="",0,1)</f>
        <v>0</v>
      </c>
      <c r="M61" s="126">
        <f>IF('計算（入力）シート'!I75="該当する",1,0)</f>
        <v>0</v>
      </c>
      <c r="N61" s="126" t="s">
        <v>267</v>
      </c>
    </row>
    <row r="62" spans="1:17">
      <c r="A62" s="14"/>
      <c r="B62" s="14"/>
      <c r="C62" s="13" t="s">
        <v>6</v>
      </c>
      <c r="D62" s="9" t="s">
        <v>30</v>
      </c>
      <c r="E62" s="9"/>
      <c r="F62" s="95" t="str">
        <f t="shared" si="21"/>
        <v/>
      </c>
      <c r="G62" s="7">
        <v>6</v>
      </c>
      <c r="H62" s="261"/>
      <c r="M62" s="127" t="b">
        <f>IF(SUM(L61:M61)&gt;=1,IF(SUM(N62,R62)&gt;=1,1,0))</f>
        <v>0</v>
      </c>
      <c r="N62" s="129">
        <f>IF(SUM(P62:Q62)=2,1,0)</f>
        <v>0</v>
      </c>
      <c r="O62" s="132">
        <v>0.4</v>
      </c>
      <c r="P62" s="126">
        <f>IF('計算（入力）シート'!$L$50&gt;=O62,1,0)</f>
        <v>0</v>
      </c>
      <c r="Q62" s="126">
        <f>IF(SUM(Q63:Q68)=0,1,0)</f>
        <v>0</v>
      </c>
    </row>
    <row r="63" spans="1:17">
      <c r="A63" s="14"/>
      <c r="B63" s="14"/>
      <c r="C63" s="13" t="s">
        <v>7</v>
      </c>
      <c r="D63" s="9" t="s">
        <v>29</v>
      </c>
      <c r="E63" s="9"/>
      <c r="F63" s="95" t="str">
        <f t="shared" si="21"/>
        <v/>
      </c>
      <c r="G63" s="7">
        <v>5</v>
      </c>
      <c r="H63" s="261"/>
      <c r="M63" s="127">
        <f>IF(SUM(M62)&gt;=1,0,IF(SUM(N63,R63)&gt;=1,1,0))</f>
        <v>0</v>
      </c>
      <c r="N63" s="129">
        <f t="shared" ref="N63:N66" si="23">IF(SUM(P63:Q63)=2,1,0)</f>
        <v>0</v>
      </c>
      <c r="O63" s="132">
        <v>0.3</v>
      </c>
      <c r="P63" s="126">
        <f>IF('計算（入力）シート'!$L$50&gt;=O63,1,0)</f>
        <v>0</v>
      </c>
      <c r="Q63" s="126">
        <f>IF('計算（入力）シート'!$L$50&lt;O62,1,0)</f>
        <v>1</v>
      </c>
    </row>
    <row r="64" spans="1:17">
      <c r="A64" s="14"/>
      <c r="B64" s="14"/>
      <c r="C64" s="13" t="s">
        <v>8</v>
      </c>
      <c r="D64" s="9" t="s">
        <v>28</v>
      </c>
      <c r="E64" s="9"/>
      <c r="F64" s="95" t="str">
        <f t="shared" si="21"/>
        <v/>
      </c>
      <c r="G64" s="7">
        <v>4</v>
      </c>
      <c r="H64" s="261"/>
      <c r="M64" s="127">
        <f>IF(SUM(M62:M63)&gt;=1,0,IF(SUM(N64,R64)&gt;=1,1,0))</f>
        <v>0</v>
      </c>
      <c r="N64" s="129">
        <f t="shared" si="23"/>
        <v>0</v>
      </c>
      <c r="O64" s="132">
        <v>0.2</v>
      </c>
      <c r="P64" s="126">
        <f>IF('計算（入力）シート'!$L$50&gt;=O64,1,0)</f>
        <v>0</v>
      </c>
      <c r="Q64" s="126">
        <f>IF('計算（入力）シート'!$L$50&lt;O63,1,0)</f>
        <v>1</v>
      </c>
    </row>
    <row r="65" spans="1:17">
      <c r="A65" s="14"/>
      <c r="B65" s="14"/>
      <c r="C65" s="13" t="s">
        <v>9</v>
      </c>
      <c r="D65" s="9" t="s">
        <v>27</v>
      </c>
      <c r="E65" s="9"/>
      <c r="F65" s="95" t="str">
        <f t="shared" si="21"/>
        <v/>
      </c>
      <c r="G65" s="7">
        <v>3</v>
      </c>
      <c r="H65" s="261"/>
      <c r="M65" s="127">
        <f>IF(SUM(M62:M64)&gt;=1,0,IF(SUM(N65,R65)&gt;=1,1,0))</f>
        <v>0</v>
      </c>
      <c r="N65" s="129">
        <f t="shared" si="23"/>
        <v>0</v>
      </c>
      <c r="O65" s="132">
        <v>0.1</v>
      </c>
      <c r="P65" s="126">
        <f>IF('計算（入力）シート'!$L$50&gt;=O65,1,0)</f>
        <v>0</v>
      </c>
      <c r="Q65" s="126">
        <f>IF('計算（入力）シート'!$L$50&lt;O64,1,0)</f>
        <v>1</v>
      </c>
    </row>
    <row r="66" spans="1:17">
      <c r="A66" s="15"/>
      <c r="B66" s="15"/>
      <c r="C66" s="13" t="s">
        <v>10</v>
      </c>
      <c r="D66" s="9" t="s">
        <v>31</v>
      </c>
      <c r="E66" s="9"/>
      <c r="F66" s="95" t="str">
        <f t="shared" si="21"/>
        <v/>
      </c>
      <c r="G66" s="7">
        <v>2</v>
      </c>
      <c r="H66" s="262"/>
      <c r="M66" s="127">
        <f>IF(SUM(M62:M65)&gt;=1,0,IF(SUM(N66,R66)&gt;=1,1,0))</f>
        <v>0</v>
      </c>
      <c r="N66" s="129">
        <f t="shared" si="23"/>
        <v>0</v>
      </c>
      <c r="O66" s="132">
        <v>0</v>
      </c>
      <c r="P66" s="126">
        <f>IF('計算（入力）シート'!$L$48=0,0,IF('計算（入力）シート'!$L$50&gt;=O66,1,0))</f>
        <v>0</v>
      </c>
      <c r="Q66" s="126">
        <f>IF('計算（入力）シート'!$L$50&lt;O65,1,0)</f>
        <v>1</v>
      </c>
    </row>
    <row r="67" spans="1:17" ht="7.5" customHeight="1">
      <c r="A67" s="33"/>
      <c r="B67" s="33"/>
      <c r="C67" s="42"/>
      <c r="D67" s="31"/>
      <c r="E67" s="31"/>
      <c r="F67" s="31"/>
      <c r="G67" s="43"/>
      <c r="H67" s="44"/>
    </row>
    <row r="68" spans="1:17">
      <c r="A68" s="10" t="s">
        <v>32</v>
      </c>
      <c r="B68" s="248" t="s">
        <v>35</v>
      </c>
      <c r="C68" s="248"/>
      <c r="D68" s="248"/>
      <c r="E68" s="248"/>
      <c r="F68" s="26"/>
      <c r="G68" s="29"/>
      <c r="H68" s="6" t="s">
        <v>3</v>
      </c>
    </row>
    <row r="69" spans="1:17" ht="33">
      <c r="A69" s="11"/>
      <c r="B69" s="6" t="s">
        <v>36</v>
      </c>
      <c r="C69" s="250" t="s">
        <v>41</v>
      </c>
      <c r="D69" s="251"/>
      <c r="E69" s="251"/>
      <c r="F69" s="95" t="str">
        <f>IF(M69=1,"○","")</f>
        <v/>
      </c>
      <c r="G69" s="7">
        <v>1</v>
      </c>
      <c r="H69" s="35" t="str">
        <f>IF(F69="○",1,"")</f>
        <v/>
      </c>
      <c r="I69" s="51" t="s">
        <v>45</v>
      </c>
      <c r="J69" s="126">
        <v>1</v>
      </c>
      <c r="M69" s="126">
        <f>IF('計算（入力）シート'!I54='基準ポイント（自己採点表）'!O69,1,IF('計算（入力）シート'!M54='基準ポイント（自己採点表）'!P69,1,0))</f>
        <v>0</v>
      </c>
      <c r="O69" s="126" t="s">
        <v>180</v>
      </c>
      <c r="P69" s="126" t="s">
        <v>185</v>
      </c>
    </row>
    <row r="70" spans="1:17" ht="33">
      <c r="A70" s="11"/>
      <c r="B70" s="6" t="s">
        <v>37</v>
      </c>
      <c r="C70" s="250" t="s">
        <v>42</v>
      </c>
      <c r="D70" s="251"/>
      <c r="E70" s="251"/>
      <c r="F70" s="95" t="str">
        <f t="shared" ref="F70:F74" si="24">IF(M70=1,"○","")</f>
        <v/>
      </c>
      <c r="G70" s="7">
        <v>1</v>
      </c>
      <c r="H70" s="35" t="str">
        <f t="shared" ref="H70:H74" si="25">IF(F70="○",1,"")</f>
        <v/>
      </c>
      <c r="I70" s="51" t="s">
        <v>45</v>
      </c>
      <c r="J70" s="126">
        <v>1</v>
      </c>
      <c r="M70" s="126">
        <f>IF('計算（入力）シート'!I55='基準ポイント（自己採点表）'!O70,1,0)</f>
        <v>0</v>
      </c>
      <c r="O70" s="126" t="s">
        <v>187</v>
      </c>
    </row>
    <row r="71" spans="1:17" ht="33">
      <c r="A71" s="11"/>
      <c r="B71" s="6" t="s">
        <v>38</v>
      </c>
      <c r="C71" s="250" t="s">
        <v>43</v>
      </c>
      <c r="D71" s="251"/>
      <c r="E71" s="251"/>
      <c r="F71" s="95" t="str">
        <f t="shared" si="24"/>
        <v/>
      </c>
      <c r="G71" s="7">
        <v>1</v>
      </c>
      <c r="H71" s="35" t="str">
        <f t="shared" si="25"/>
        <v/>
      </c>
      <c r="I71" s="51" t="s">
        <v>45</v>
      </c>
      <c r="J71" s="126">
        <v>1</v>
      </c>
      <c r="M71" s="126">
        <f>IF('計算（入力）シート'!I56='基準ポイント（自己採点表）'!O71,1,IF('計算（入力）シート'!M56='基準ポイント（自己採点表）'!P71,1,0))</f>
        <v>0</v>
      </c>
      <c r="O71" s="126" t="s">
        <v>180</v>
      </c>
      <c r="P71" s="126" t="s">
        <v>185</v>
      </c>
    </row>
    <row r="72" spans="1:17" ht="49.5">
      <c r="A72" s="11"/>
      <c r="B72" s="6" t="s">
        <v>39</v>
      </c>
      <c r="C72" s="250" t="s">
        <v>44</v>
      </c>
      <c r="D72" s="251"/>
      <c r="E72" s="251"/>
      <c r="F72" s="95" t="str">
        <f t="shared" si="24"/>
        <v/>
      </c>
      <c r="G72" s="7">
        <v>1</v>
      </c>
      <c r="H72" s="35" t="str">
        <f t="shared" si="25"/>
        <v/>
      </c>
      <c r="I72" s="51" t="s">
        <v>90</v>
      </c>
      <c r="J72" s="126">
        <v>1</v>
      </c>
      <c r="M72" s="126">
        <f>IF('計算（入力）シート'!I57='基準ポイント（自己採点表）'!O72,1,0)</f>
        <v>0</v>
      </c>
      <c r="O72" s="126" t="s">
        <v>187</v>
      </c>
    </row>
    <row r="73" spans="1:17" ht="33">
      <c r="A73" s="11"/>
      <c r="B73" s="6" t="s">
        <v>40</v>
      </c>
      <c r="C73" s="250" t="s">
        <v>280</v>
      </c>
      <c r="D73" s="251"/>
      <c r="E73" s="251"/>
      <c r="F73" s="95" t="str">
        <f t="shared" si="24"/>
        <v/>
      </c>
      <c r="G73" s="7">
        <v>1</v>
      </c>
      <c r="H73" s="35" t="str">
        <f t="shared" si="25"/>
        <v/>
      </c>
      <c r="I73" s="51" t="s">
        <v>45</v>
      </c>
      <c r="J73" s="126">
        <v>1</v>
      </c>
      <c r="M73" s="126">
        <f>IF('計算（入力）シート'!I58='基準ポイント（自己採点表）'!O73,1,0)</f>
        <v>0</v>
      </c>
      <c r="O73" s="126" t="s">
        <v>187</v>
      </c>
    </row>
    <row r="74" spans="1:17" ht="33">
      <c r="A74" s="12"/>
      <c r="B74" s="6" t="s">
        <v>72</v>
      </c>
      <c r="C74" s="250" t="s">
        <v>73</v>
      </c>
      <c r="D74" s="251"/>
      <c r="E74" s="251"/>
      <c r="F74" s="95" t="str">
        <f t="shared" si="24"/>
        <v/>
      </c>
      <c r="G74" s="7">
        <v>1</v>
      </c>
      <c r="H74" s="35" t="str">
        <f t="shared" si="25"/>
        <v/>
      </c>
      <c r="I74" s="51" t="s">
        <v>45</v>
      </c>
      <c r="J74" s="126">
        <v>1</v>
      </c>
      <c r="M74" s="126">
        <f>IF('計算（入力）シート'!I59='基準ポイント（自己採点表）'!O74,1,0)</f>
        <v>0</v>
      </c>
      <c r="O74" s="126" t="s">
        <v>191</v>
      </c>
    </row>
    <row r="76" spans="1:17" ht="13.5" customHeight="1">
      <c r="A76" s="10" t="s">
        <v>34</v>
      </c>
      <c r="B76" s="248" t="s">
        <v>47</v>
      </c>
      <c r="C76" s="248"/>
      <c r="D76" s="248"/>
      <c r="E76" s="248"/>
      <c r="F76" s="26"/>
      <c r="G76" s="29"/>
      <c r="H76" s="6" t="s">
        <v>3</v>
      </c>
    </row>
    <row r="77" spans="1:17" ht="33">
      <c r="A77" s="11"/>
      <c r="B77" s="263" t="s">
        <v>48</v>
      </c>
      <c r="C77" s="257"/>
      <c r="D77" s="257"/>
      <c r="E77" s="257"/>
      <c r="F77" s="257"/>
      <c r="G77" s="264"/>
      <c r="H77" s="265" t="str">
        <f>IF(F78="〇",1,IF(F79="〇",2,IF(F80="〇",3,"")))</f>
        <v/>
      </c>
      <c r="I77" s="51" t="s">
        <v>45</v>
      </c>
      <c r="J77" s="126">
        <v>3</v>
      </c>
    </row>
    <row r="78" spans="1:17" ht="27" customHeight="1">
      <c r="A78" s="11"/>
      <c r="B78" s="17"/>
      <c r="C78" s="6" t="s">
        <v>6</v>
      </c>
      <c r="D78" s="255">
        <v>0.1</v>
      </c>
      <c r="E78" s="256"/>
      <c r="F78" s="95" t="str">
        <f>IF(M79=1,"",IF(M80=1,"",IF(M78=1,"〇","")))</f>
        <v/>
      </c>
      <c r="G78" s="7">
        <v>1</v>
      </c>
      <c r="H78" s="266"/>
      <c r="I78" s="51" t="s">
        <v>45</v>
      </c>
      <c r="K78" s="134"/>
      <c r="M78" s="126">
        <f>IF('計算（入力）シート'!$M$64&gt;=O78,1,0)</f>
        <v>0</v>
      </c>
      <c r="O78" s="126">
        <v>0.1</v>
      </c>
    </row>
    <row r="79" spans="1:17" ht="27" customHeight="1">
      <c r="A79" s="11"/>
      <c r="B79" s="17"/>
      <c r="C79" s="6" t="s">
        <v>7</v>
      </c>
      <c r="D79" s="255">
        <v>0.2</v>
      </c>
      <c r="E79" s="256"/>
      <c r="F79" s="95" t="str">
        <f>IF(M80=1,"",IF(M79=1,"〇",""))</f>
        <v/>
      </c>
      <c r="G79" s="7">
        <v>2</v>
      </c>
      <c r="H79" s="266"/>
      <c r="I79" s="51" t="s">
        <v>45</v>
      </c>
      <c r="M79" s="126">
        <f>IF('計算（入力）シート'!$M$64&gt;=O79,1,0)</f>
        <v>0</v>
      </c>
      <c r="O79" s="126">
        <v>0.2</v>
      </c>
    </row>
    <row r="80" spans="1:17" ht="27" customHeight="1">
      <c r="A80" s="12"/>
      <c r="B80" s="18"/>
      <c r="C80" s="6" t="s">
        <v>8</v>
      </c>
      <c r="D80" s="255">
        <v>0.3</v>
      </c>
      <c r="E80" s="256"/>
      <c r="F80" s="95" t="str">
        <f>IF(M80=1,"〇","")</f>
        <v/>
      </c>
      <c r="G80" s="7">
        <v>3</v>
      </c>
      <c r="H80" s="267"/>
      <c r="I80" s="51" t="s">
        <v>45</v>
      </c>
      <c r="M80" s="126">
        <f>IF('計算（入力）シート'!$M$64&gt;=O80,1,0)</f>
        <v>0</v>
      </c>
      <c r="O80" s="126">
        <v>0.3</v>
      </c>
    </row>
    <row r="82" spans="1:16">
      <c r="A82" s="10" t="s">
        <v>46</v>
      </c>
      <c r="B82" s="248" t="s">
        <v>50</v>
      </c>
      <c r="C82" s="248"/>
      <c r="D82" s="248"/>
      <c r="E82" s="248"/>
      <c r="F82" s="26"/>
      <c r="G82" s="29"/>
      <c r="H82" s="6" t="s">
        <v>3</v>
      </c>
    </row>
    <row r="83" spans="1:16" ht="27" customHeight="1">
      <c r="A83" s="11"/>
      <c r="B83" s="6" t="s">
        <v>36</v>
      </c>
      <c r="C83" s="250" t="s">
        <v>51</v>
      </c>
      <c r="D83" s="251"/>
      <c r="E83" s="251"/>
      <c r="F83" s="95" t="str">
        <f t="shared" ref="F83:F85" si="26">IF(M83=1,"○","")</f>
        <v/>
      </c>
      <c r="G83" s="7">
        <v>1</v>
      </c>
      <c r="H83" s="35" t="str">
        <f t="shared" ref="H83:H85" si="27">IF(F83="○",1,"")</f>
        <v/>
      </c>
      <c r="I83" s="51" t="s">
        <v>45</v>
      </c>
      <c r="J83" s="126">
        <v>1</v>
      </c>
      <c r="M83" s="126">
        <f>IF('計算（入力）シート'!I66='基準ポイント（自己採点表）'!O83,1,0)</f>
        <v>0</v>
      </c>
      <c r="O83" s="126" t="s">
        <v>179</v>
      </c>
    </row>
    <row r="84" spans="1:16" ht="27" customHeight="1">
      <c r="A84" s="11"/>
      <c r="B84" s="6" t="s">
        <v>37</v>
      </c>
      <c r="C84" s="250" t="s">
        <v>52</v>
      </c>
      <c r="D84" s="251"/>
      <c r="E84" s="251"/>
      <c r="F84" s="95" t="str">
        <f t="shared" si="26"/>
        <v/>
      </c>
      <c r="G84" s="7">
        <v>1</v>
      </c>
      <c r="H84" s="35" t="str">
        <f t="shared" si="27"/>
        <v/>
      </c>
      <c r="I84" s="51" t="s">
        <v>45</v>
      </c>
      <c r="J84" s="126">
        <v>1</v>
      </c>
      <c r="M84" s="126">
        <f>IF('計算（入力）シート'!I67='基準ポイント（自己採点表）'!O84,1,0)</f>
        <v>0</v>
      </c>
      <c r="O84" s="126" t="s">
        <v>200</v>
      </c>
    </row>
    <row r="85" spans="1:16" ht="27" customHeight="1">
      <c r="A85" s="12"/>
      <c r="B85" s="6" t="s">
        <v>38</v>
      </c>
      <c r="C85" s="250" t="s">
        <v>53</v>
      </c>
      <c r="D85" s="251"/>
      <c r="E85" s="251"/>
      <c r="F85" s="95" t="str">
        <f t="shared" si="26"/>
        <v/>
      </c>
      <c r="G85" s="7">
        <v>1</v>
      </c>
      <c r="H85" s="35" t="str">
        <f t="shared" si="27"/>
        <v/>
      </c>
      <c r="I85" s="51" t="s">
        <v>45</v>
      </c>
      <c r="J85" s="126">
        <v>1</v>
      </c>
      <c r="M85" s="126">
        <f>IF('計算（入力）シート'!I68='基準ポイント（自己採点表）'!O85,1,0)</f>
        <v>0</v>
      </c>
      <c r="O85" s="126" t="s">
        <v>202</v>
      </c>
    </row>
    <row r="87" spans="1:16">
      <c r="A87" s="10" t="s">
        <v>49</v>
      </c>
      <c r="B87" s="248" t="s">
        <v>55</v>
      </c>
      <c r="C87" s="248"/>
      <c r="D87" s="248"/>
      <c r="E87" s="248"/>
      <c r="F87" s="26"/>
      <c r="G87" s="29"/>
      <c r="H87" s="6" t="s">
        <v>3</v>
      </c>
    </row>
    <row r="88" spans="1:16" ht="27" customHeight="1">
      <c r="A88" s="11"/>
      <c r="B88" s="6" t="s">
        <v>36</v>
      </c>
      <c r="C88" s="250" t="s">
        <v>299</v>
      </c>
      <c r="D88" s="251"/>
      <c r="E88" s="251"/>
      <c r="F88" s="95" t="str">
        <f t="shared" ref="F88:F89" si="28">IF(M88=1,"○","")</f>
        <v/>
      </c>
      <c r="G88" s="7">
        <v>1</v>
      </c>
      <c r="H88" s="35" t="str">
        <f t="shared" ref="H88:H89" si="29">IF(F88="○",1,"")</f>
        <v/>
      </c>
      <c r="I88" s="51" t="s">
        <v>45</v>
      </c>
      <c r="J88" s="126">
        <v>1</v>
      </c>
      <c r="M88" s="126">
        <f>IF('計算（入力）シート'!I70='基準ポイント（自己採点表）'!O88,1,0)</f>
        <v>0</v>
      </c>
      <c r="O88" s="126" t="s">
        <v>179</v>
      </c>
    </row>
    <row r="89" spans="1:16" ht="27" customHeight="1">
      <c r="A89" s="12"/>
      <c r="B89" s="6" t="s">
        <v>37</v>
      </c>
      <c r="C89" s="250" t="s">
        <v>56</v>
      </c>
      <c r="D89" s="251"/>
      <c r="E89" s="251"/>
      <c r="F89" s="95" t="str">
        <f t="shared" si="28"/>
        <v/>
      </c>
      <c r="G89" s="7">
        <v>1</v>
      </c>
      <c r="H89" s="35" t="str">
        <f t="shared" si="29"/>
        <v/>
      </c>
      <c r="I89" s="51" t="s">
        <v>45</v>
      </c>
      <c r="J89" s="126">
        <v>1</v>
      </c>
      <c r="M89" s="126">
        <f>IF('計算（入力）シート'!I71='基準ポイント（自己採点表）'!O89,1,IF('計算（入力）シート'!M71='基準ポイント（自己採点表）'!P89,1,0))</f>
        <v>0</v>
      </c>
      <c r="O89" s="126" t="s">
        <v>180</v>
      </c>
      <c r="P89" s="126" t="s">
        <v>185</v>
      </c>
    </row>
    <row r="91" spans="1:16">
      <c r="A91" s="10" t="s">
        <v>54</v>
      </c>
      <c r="B91" s="248" t="s">
        <v>261</v>
      </c>
      <c r="C91" s="248"/>
      <c r="D91" s="248"/>
      <c r="E91" s="248"/>
      <c r="F91" s="26"/>
      <c r="G91" s="29"/>
      <c r="H91" s="6" t="s">
        <v>3</v>
      </c>
    </row>
    <row r="92" spans="1:16" ht="27" customHeight="1">
      <c r="A92" s="12"/>
      <c r="B92" s="6" t="s">
        <v>36</v>
      </c>
      <c r="C92" s="250" t="s">
        <v>208</v>
      </c>
      <c r="D92" s="251"/>
      <c r="E92" s="251"/>
      <c r="F92" s="95" t="str">
        <f t="shared" ref="F92" si="30">IF(M92=1,"○","")</f>
        <v/>
      </c>
      <c r="G92" s="7">
        <v>1</v>
      </c>
      <c r="H92" s="35" t="str">
        <f t="shared" ref="H92" si="31">IF(F92="○",1,"")</f>
        <v/>
      </c>
      <c r="I92" s="51" t="s">
        <v>45</v>
      </c>
      <c r="J92" s="126">
        <v>1</v>
      </c>
      <c r="M92" s="126">
        <f>IF('計算（入力）シート'!I73='基準ポイント（自己採点表）'!O92,1,0)</f>
        <v>0</v>
      </c>
      <c r="O92" s="126" t="s">
        <v>254</v>
      </c>
    </row>
    <row r="93" spans="1:16" ht="27" customHeight="1">
      <c r="B93" s="3"/>
      <c r="C93" s="46"/>
      <c r="D93" s="46"/>
      <c r="E93" s="46"/>
      <c r="F93" s="46"/>
      <c r="G93" s="4"/>
      <c r="H93" s="4"/>
      <c r="I93" s="51"/>
    </row>
    <row r="94" spans="1:16">
      <c r="A94" s="10" t="s">
        <v>64</v>
      </c>
      <c r="B94" s="248" t="s">
        <v>213</v>
      </c>
      <c r="C94" s="248"/>
      <c r="D94" s="248"/>
      <c r="E94" s="248"/>
      <c r="F94" s="26"/>
      <c r="G94" s="29"/>
      <c r="H94" s="6" t="s">
        <v>3</v>
      </c>
      <c r="I94" s="51"/>
    </row>
    <row r="95" spans="1:16" ht="27" customHeight="1">
      <c r="A95" s="12"/>
      <c r="B95" s="6" t="s">
        <v>36</v>
      </c>
      <c r="C95" s="250" t="s">
        <v>114</v>
      </c>
      <c r="D95" s="251"/>
      <c r="E95" s="251"/>
      <c r="F95" s="95" t="str">
        <f t="shared" ref="F95" si="32">IF(M95=1,"○","")</f>
        <v/>
      </c>
      <c r="G95" s="7">
        <v>1</v>
      </c>
      <c r="H95" s="35" t="str">
        <f t="shared" ref="H95" si="33">IF(F95="○",1,"")</f>
        <v/>
      </c>
      <c r="I95" s="51"/>
      <c r="J95" s="126">
        <v>1</v>
      </c>
      <c r="M95" s="126">
        <f>IF('計算（入力）シート'!I75='基準ポイント（自己採点表）'!O95,1,0)</f>
        <v>0</v>
      </c>
      <c r="O95" s="126" t="s">
        <v>254</v>
      </c>
    </row>
    <row r="96" spans="1:16" ht="17.25" thickBot="1"/>
    <row r="97" spans="1:9" ht="17.25" thickTop="1">
      <c r="A97" s="19"/>
      <c r="B97" s="20"/>
      <c r="C97" s="20"/>
      <c r="D97" s="20"/>
      <c r="E97" s="20"/>
      <c r="F97" s="20"/>
      <c r="G97" s="20"/>
      <c r="H97" s="21"/>
      <c r="I97" s="52"/>
    </row>
    <row r="98" spans="1:9">
      <c r="A98" s="22" t="s">
        <v>61</v>
      </c>
      <c r="I98" s="53"/>
    </row>
    <row r="99" spans="1:9">
      <c r="A99" s="22" t="s">
        <v>62</v>
      </c>
      <c r="I99" s="53"/>
    </row>
    <row r="100" spans="1:9">
      <c r="A100" s="22" t="s">
        <v>71</v>
      </c>
      <c r="I100" s="53"/>
    </row>
    <row r="101" spans="1:9">
      <c r="A101" s="22"/>
      <c r="I101" s="53"/>
    </row>
    <row r="102" spans="1:9">
      <c r="A102" s="22"/>
      <c r="B102" s="252" t="s">
        <v>63</v>
      </c>
      <c r="C102" s="252"/>
      <c r="D102" s="244"/>
      <c r="E102" s="182" t="s">
        <v>65</v>
      </c>
      <c r="F102" s="244" t="s">
        <v>79</v>
      </c>
      <c r="G102" s="245"/>
      <c r="H102" s="246"/>
      <c r="I102" s="53"/>
    </row>
    <row r="103" spans="1:9" ht="29.25" customHeight="1">
      <c r="A103" s="22"/>
      <c r="B103" s="253" t="s">
        <v>1</v>
      </c>
      <c r="C103" s="243" t="s">
        <v>2</v>
      </c>
      <c r="D103" s="243"/>
      <c r="E103" s="183" t="s">
        <v>66</v>
      </c>
      <c r="F103" s="247" t="s">
        <v>67</v>
      </c>
      <c r="G103" s="248"/>
      <c r="H103" s="249"/>
      <c r="I103" s="54" t="s">
        <v>45</v>
      </c>
    </row>
    <row r="104" spans="1:9">
      <c r="A104" s="22"/>
      <c r="B104" s="254"/>
      <c r="C104" s="243" t="s">
        <v>33</v>
      </c>
      <c r="D104" s="243"/>
      <c r="E104" s="184" t="s">
        <v>68</v>
      </c>
      <c r="F104" s="244"/>
      <c r="G104" s="245"/>
      <c r="H104" s="246"/>
      <c r="I104" s="53"/>
    </row>
    <row r="105" spans="1:9" ht="147" customHeight="1">
      <c r="A105" s="22"/>
      <c r="B105" s="185" t="s">
        <v>32</v>
      </c>
      <c r="C105" s="243" t="s">
        <v>35</v>
      </c>
      <c r="D105" s="243"/>
      <c r="E105" s="183" t="s">
        <v>74</v>
      </c>
      <c r="F105" s="250" t="s">
        <v>301</v>
      </c>
      <c r="G105" s="248"/>
      <c r="H105" s="249"/>
      <c r="I105" s="54" t="s">
        <v>290</v>
      </c>
    </row>
    <row r="106" spans="1:9">
      <c r="A106" s="22"/>
      <c r="B106" s="185" t="s">
        <v>34</v>
      </c>
      <c r="C106" s="243" t="s">
        <v>47</v>
      </c>
      <c r="D106" s="243"/>
      <c r="E106" s="184" t="s">
        <v>69</v>
      </c>
      <c r="F106" s="247" t="s">
        <v>302</v>
      </c>
      <c r="G106" s="248"/>
      <c r="H106" s="249"/>
      <c r="I106" s="53"/>
    </row>
    <row r="107" spans="1:9">
      <c r="A107" s="22"/>
      <c r="B107" s="185" t="s">
        <v>46</v>
      </c>
      <c r="C107" s="243" t="s">
        <v>50</v>
      </c>
      <c r="D107" s="243"/>
      <c r="E107" s="184" t="s">
        <v>70</v>
      </c>
      <c r="F107" s="244"/>
      <c r="G107" s="245"/>
      <c r="H107" s="246"/>
      <c r="I107" s="53"/>
    </row>
    <row r="108" spans="1:9" ht="40.5" customHeight="1">
      <c r="A108" s="22"/>
      <c r="B108" s="185" t="s">
        <v>49</v>
      </c>
      <c r="C108" s="243" t="s">
        <v>55</v>
      </c>
      <c r="D108" s="243"/>
      <c r="E108" s="183" t="s">
        <v>297</v>
      </c>
      <c r="F108" s="250" t="s">
        <v>304</v>
      </c>
      <c r="G108" s="248"/>
      <c r="H108" s="249"/>
      <c r="I108" s="54" t="s">
        <v>45</v>
      </c>
    </row>
    <row r="109" spans="1:9" ht="29.25" customHeight="1">
      <c r="A109" s="22"/>
      <c r="B109" s="182" t="s">
        <v>54</v>
      </c>
      <c r="C109" s="243" t="s">
        <v>261</v>
      </c>
      <c r="D109" s="243"/>
      <c r="E109" s="183" t="s">
        <v>291</v>
      </c>
      <c r="F109" s="244"/>
      <c r="G109" s="245"/>
      <c r="H109" s="246"/>
      <c r="I109" s="54" t="s">
        <v>45</v>
      </c>
    </row>
    <row r="110" spans="1:9" ht="27" customHeight="1">
      <c r="A110" s="22"/>
      <c r="B110" s="182" t="s">
        <v>64</v>
      </c>
      <c r="C110" s="243" t="s">
        <v>213</v>
      </c>
      <c r="D110" s="243"/>
      <c r="E110" s="183" t="s">
        <v>281</v>
      </c>
      <c r="F110" s="244"/>
      <c r="G110" s="245"/>
      <c r="H110" s="246"/>
      <c r="I110" s="54"/>
    </row>
    <row r="111" spans="1:9" ht="27" customHeight="1">
      <c r="A111" s="22"/>
      <c r="B111" s="3"/>
      <c r="E111" s="257" t="s">
        <v>303</v>
      </c>
      <c r="F111" s="257"/>
      <c r="G111" s="257"/>
      <c r="H111" s="257"/>
      <c r="I111" s="54"/>
    </row>
    <row r="112" spans="1:9" ht="17.25" thickBot="1">
      <c r="A112" s="23"/>
      <c r="B112" s="24"/>
      <c r="C112" s="24"/>
      <c r="D112" s="24"/>
      <c r="E112" s="24"/>
      <c r="F112" s="24"/>
      <c r="G112" s="24"/>
      <c r="H112" s="25"/>
      <c r="I112" s="55"/>
    </row>
    <row r="113" ht="17.25" thickTop="1"/>
  </sheetData>
  <sheetProtection algorithmName="SHA-512" hashValue="zzx/tqgiJiC3LdQ/jorQRv7ZfZzIiVVXuGUmtEGfaQ92d7PhkyqAk3uvyVH1O4R1pfyakBKIfRemrbJhw9hEQA==" saltValue="0tAinyPDa7gZF4ADf2AB9g==" spinCount="100000" sheet="1" selectLockedCells="1" selectUnlockedCells="1"/>
  <sortState xmlns:xlrd2="http://schemas.microsoft.com/office/spreadsheetml/2017/richdata2" ref="D62:G66">
    <sortCondition descending="1" ref="D62:D66"/>
  </sortState>
  <mergeCells count="48">
    <mergeCell ref="E111:H111"/>
    <mergeCell ref="A1:H1"/>
    <mergeCell ref="B3:C3"/>
    <mergeCell ref="F5:G6"/>
    <mergeCell ref="H9:H66"/>
    <mergeCell ref="B76:E76"/>
    <mergeCell ref="B68:E68"/>
    <mergeCell ref="C69:E69"/>
    <mergeCell ref="C70:E70"/>
    <mergeCell ref="C71:E71"/>
    <mergeCell ref="C72:E72"/>
    <mergeCell ref="C73:E73"/>
    <mergeCell ref="C74:E74"/>
    <mergeCell ref="C89:E89"/>
    <mergeCell ref="B77:G77"/>
    <mergeCell ref="H77:H80"/>
    <mergeCell ref="D78:E78"/>
    <mergeCell ref="D79:E79"/>
    <mergeCell ref="D80:E80"/>
    <mergeCell ref="B82:E82"/>
    <mergeCell ref="C83:E83"/>
    <mergeCell ref="C84:E84"/>
    <mergeCell ref="C85:E85"/>
    <mergeCell ref="B87:E87"/>
    <mergeCell ref="C88:E88"/>
    <mergeCell ref="C105:D105"/>
    <mergeCell ref="F105:H105"/>
    <mergeCell ref="B91:E91"/>
    <mergeCell ref="C92:E92"/>
    <mergeCell ref="B94:E94"/>
    <mergeCell ref="C95:E95"/>
    <mergeCell ref="B102:D102"/>
    <mergeCell ref="F102:H102"/>
    <mergeCell ref="C103:D103"/>
    <mergeCell ref="F103:H103"/>
    <mergeCell ref="C104:D104"/>
    <mergeCell ref="F104:H104"/>
    <mergeCell ref="B103:B104"/>
    <mergeCell ref="C110:D110"/>
    <mergeCell ref="F110:H110"/>
    <mergeCell ref="C109:D109"/>
    <mergeCell ref="F109:H109"/>
    <mergeCell ref="C106:D106"/>
    <mergeCell ref="F106:H106"/>
    <mergeCell ref="C107:D107"/>
    <mergeCell ref="F107:H107"/>
    <mergeCell ref="C108:D108"/>
    <mergeCell ref="F108:H108"/>
  </mergeCells>
  <phoneticPr fontId="2"/>
  <pageMargins left="0.70866141732283472" right="0.70866141732283472" top="0.74803149606299213" bottom="0.74803149606299213" header="0.31496062992125984" footer="0.31496062992125984"/>
  <pageSetup paperSize="9" scale="68" fitToHeight="0" orientation="portrait" blackAndWhite="1" r:id="rId1"/>
  <rowBreaks count="1" manualBreakCount="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入力項目</vt:lpstr>
      <vt:lpstr>計算（入力）シート</vt:lpstr>
      <vt:lpstr>基準ポイント（自己採点表）</vt:lpstr>
      <vt:lpstr>'基準ポイント（自己採点表）'!Print_Area</vt:lpstr>
      <vt:lpstr>'計算（入力）シート'!Print_Area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松岡　正己</dc:creator>
  <cp:lastModifiedBy>中村　知佐子</cp:lastModifiedBy>
  <cp:lastPrinted>2026-04-01T05:39:16Z</cp:lastPrinted>
  <dcterms:created xsi:type="dcterms:W3CDTF">2026-02-05T03:38:25Z</dcterms:created>
  <dcterms:modified xsi:type="dcterms:W3CDTF">2026-04-02T01:54:20Z</dcterms:modified>
</cp:coreProperties>
</file>